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workbookProtection workbookAlgorithmName="SHA-512" workbookHashValue="cEXLU31yj8Cwv3MugKWgbbxCP14xYOrUH5HpAN/Q20wqp/vOf1Z2bWz7a3HzXd1Rw647r58BtyhzpX3z+mykMQ==" workbookSaltValue="HaMP4ySjEIJigvRzOyE6Fw==" workbookSpinCount="100000" lockStructure="1"/>
  <bookViews>
    <workbookView xWindow="0" yWindow="0" windowWidth="28800" windowHeight="12270"/>
  </bookViews>
  <sheets>
    <sheet name="填表說明" sheetId="4" r:id="rId1"/>
    <sheet name="附件2-1-收費明細表" sheetId="5" r:id="rId2"/>
    <sheet name="附件2-2-收費調整對照表" sheetId="1" r:id="rId3"/>
    <sheet name="附件3-教保服務人員調薪及其他人員調薪試算表" sheetId="3" r:id="rId4"/>
  </sheets>
  <definedNames>
    <definedName name="_xlnm.Print_Area" localSheetId="2">'附件2-2-收費調整對照表'!$A$1:$AC$36</definedName>
    <definedName name="_xlnm.Print_Area" localSheetId="3">'附件3-教保服務人員調薪及其他人員調薪試算表'!$A$1:$J$35</definedName>
    <definedName name="_xlnm.Print_Titles" localSheetId="3">'附件3-教保服務人員調薪及其他人員調薪試算表'!$1:$2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25" i="3" l="1"/>
  <c r="G25" i="3"/>
  <c r="F25" i="3"/>
  <c r="L25" i="3" s="1"/>
  <c r="J24" i="3"/>
  <c r="G24" i="3"/>
  <c r="F24" i="3"/>
  <c r="I24" i="3" s="1"/>
  <c r="J23" i="3"/>
  <c r="G23" i="3"/>
  <c r="F23" i="3"/>
  <c r="I23" i="3" s="1"/>
  <c r="J22" i="3"/>
  <c r="G22" i="3"/>
  <c r="F22" i="3"/>
  <c r="I22" i="3" s="1"/>
  <c r="J21" i="3"/>
  <c r="G21" i="3"/>
  <c r="F21" i="3"/>
  <c r="L21" i="3" s="1"/>
  <c r="J20" i="3"/>
  <c r="G20" i="3"/>
  <c r="F20" i="3"/>
  <c r="L20" i="3" s="1"/>
  <c r="J19" i="3"/>
  <c r="G19" i="3"/>
  <c r="F19" i="3"/>
  <c r="L19" i="3" s="1"/>
  <c r="J18" i="3"/>
  <c r="G18" i="3"/>
  <c r="F18" i="3"/>
  <c r="H18" i="3" s="1"/>
  <c r="J17" i="3"/>
  <c r="G17" i="3"/>
  <c r="F17" i="3"/>
  <c r="H17" i="3" s="1"/>
  <c r="J16" i="3"/>
  <c r="G16" i="3"/>
  <c r="F16" i="3"/>
  <c r="L16" i="3" s="1"/>
  <c r="L22" i="3" l="1"/>
  <c r="H19" i="3"/>
  <c r="I19" i="3"/>
  <c r="H22" i="3"/>
  <c r="L23" i="3"/>
  <c r="I21" i="3"/>
  <c r="L24" i="3"/>
  <c r="H23" i="3"/>
  <c r="I17" i="3"/>
  <c r="L17" i="3"/>
  <c r="H25" i="3"/>
  <c r="H16" i="3"/>
  <c r="I16" i="3"/>
  <c r="H20" i="3"/>
  <c r="I20" i="3"/>
  <c r="H24" i="3"/>
  <c r="H21" i="3"/>
  <c r="I18" i="3"/>
  <c r="L18" i="3"/>
  <c r="I25" i="3"/>
  <c r="X7" i="5"/>
  <c r="X11" i="5"/>
  <c r="V7" i="5"/>
  <c r="V11" i="5"/>
  <c r="T7" i="5"/>
  <c r="T11" i="5"/>
  <c r="R7" i="5"/>
  <c r="R11" i="5"/>
  <c r="P7" i="5"/>
  <c r="P11" i="5"/>
  <c r="N7" i="5"/>
  <c r="N11" i="5"/>
  <c r="L7" i="5"/>
  <c r="L11" i="5"/>
  <c r="S18" i="1" l="1"/>
  <c r="Q14" i="1"/>
  <c r="Q18" i="1"/>
  <c r="O14" i="1"/>
  <c r="O18" i="1"/>
  <c r="M14" i="1"/>
  <c r="M18" i="1"/>
  <c r="K14" i="1"/>
  <c r="K18" i="1"/>
  <c r="I14" i="1"/>
  <c r="I18" i="1"/>
  <c r="G14" i="1"/>
  <c r="G18" i="1"/>
  <c r="E18" i="1"/>
  <c r="E14" i="1"/>
  <c r="C2" i="1" l="1"/>
  <c r="C7" i="1" l="1"/>
  <c r="U7" i="1" s="1"/>
  <c r="AJ17" i="1" l="1"/>
  <c r="AJ16" i="1"/>
  <c r="AJ14" i="1"/>
  <c r="AJ13" i="1"/>
  <c r="AJ15" i="1"/>
  <c r="R12" i="1"/>
  <c r="R13" i="1"/>
  <c r="BB13" i="1" s="1"/>
  <c r="R14" i="1"/>
  <c r="R15" i="1"/>
  <c r="R16" i="1"/>
  <c r="R17" i="1"/>
  <c r="P12" i="1"/>
  <c r="P13" i="1"/>
  <c r="P14" i="1"/>
  <c r="P15" i="1"/>
  <c r="P16" i="1"/>
  <c r="P17" i="1"/>
  <c r="N12" i="1"/>
  <c r="N13" i="1"/>
  <c r="N14" i="1"/>
  <c r="N15" i="1"/>
  <c r="N16" i="1"/>
  <c r="N17" i="1"/>
  <c r="L12" i="1"/>
  <c r="L13" i="1"/>
  <c r="L14" i="1"/>
  <c r="L15" i="1"/>
  <c r="L16" i="1"/>
  <c r="L17" i="1"/>
  <c r="J12" i="1"/>
  <c r="J13" i="1"/>
  <c r="J14" i="1"/>
  <c r="J15" i="1"/>
  <c r="J16" i="1"/>
  <c r="J17" i="1"/>
  <c r="H12" i="1"/>
  <c r="H13" i="1"/>
  <c r="H14" i="1"/>
  <c r="H15" i="1"/>
  <c r="H16" i="1"/>
  <c r="H17" i="1"/>
  <c r="F12" i="1"/>
  <c r="F13" i="1"/>
  <c r="F14" i="1"/>
  <c r="F15" i="1"/>
  <c r="F16" i="1"/>
  <c r="F17" i="1"/>
  <c r="D12" i="1"/>
  <c r="D13" i="1"/>
  <c r="D14" i="1"/>
  <c r="D15" i="1"/>
  <c r="D16" i="1"/>
  <c r="D17" i="1"/>
  <c r="H10" i="1"/>
  <c r="J10" i="1"/>
  <c r="L10" i="1"/>
  <c r="N10" i="1"/>
  <c r="P10" i="1"/>
  <c r="R10" i="1"/>
  <c r="F10" i="1"/>
  <c r="D10" i="1"/>
  <c r="F9" i="5" l="1"/>
  <c r="H9" i="5"/>
  <c r="J9" i="5"/>
  <c r="L9" i="5"/>
  <c r="E12" i="1" s="1"/>
  <c r="N9" i="5"/>
  <c r="G12" i="1" s="1"/>
  <c r="P9" i="5"/>
  <c r="I12" i="1" s="1"/>
  <c r="R9" i="5"/>
  <c r="K12" i="1" s="1"/>
  <c r="T9" i="5"/>
  <c r="M12" i="1" s="1"/>
  <c r="V9" i="5"/>
  <c r="O12" i="1" s="1"/>
  <c r="X9" i="5"/>
  <c r="Q12" i="1" s="1"/>
  <c r="F10" i="5"/>
  <c r="AG13" i="1" s="1"/>
  <c r="H10" i="5"/>
  <c r="AH13" i="1" s="1"/>
  <c r="J10" i="5"/>
  <c r="AI13" i="1" s="1"/>
  <c r="L10" i="5"/>
  <c r="E13" i="1" s="1"/>
  <c r="N10" i="5"/>
  <c r="G13" i="1" s="1"/>
  <c r="P10" i="5"/>
  <c r="I13" i="1" s="1"/>
  <c r="R10" i="5"/>
  <c r="K13" i="1" s="1"/>
  <c r="T10" i="5"/>
  <c r="M13" i="1" s="1"/>
  <c r="AN13" i="1" s="1"/>
  <c r="V10" i="5"/>
  <c r="O13" i="1" s="1"/>
  <c r="AS13" i="1" s="1"/>
  <c r="X10" i="5"/>
  <c r="Q13" i="1" s="1"/>
  <c r="AX13" i="1" s="1"/>
  <c r="F11" i="5"/>
  <c r="H11" i="5"/>
  <c r="J11" i="5"/>
  <c r="AI14" i="1" s="1"/>
  <c r="F12" i="5"/>
  <c r="AG15" i="1" s="1"/>
  <c r="H12" i="5"/>
  <c r="AH15" i="1" s="1"/>
  <c r="J12" i="5"/>
  <c r="AI15" i="1" s="1"/>
  <c r="L12" i="5"/>
  <c r="E15" i="1" s="1"/>
  <c r="N12" i="5"/>
  <c r="G15" i="1" s="1"/>
  <c r="P12" i="5"/>
  <c r="I15" i="1" s="1"/>
  <c r="R12" i="5"/>
  <c r="K15" i="1" s="1"/>
  <c r="T12" i="5"/>
  <c r="M15" i="1" s="1"/>
  <c r="AN15" i="1" s="1"/>
  <c r="V12" i="5"/>
  <c r="O15" i="1" s="1"/>
  <c r="AS15" i="1" s="1"/>
  <c r="X12" i="5"/>
  <c r="Q15" i="1" s="1"/>
  <c r="AX15" i="1" s="1"/>
  <c r="F13" i="5"/>
  <c r="AG16" i="1" s="1"/>
  <c r="H13" i="5"/>
  <c r="AH16" i="1" s="1"/>
  <c r="J13" i="5"/>
  <c r="AI16" i="1" s="1"/>
  <c r="L13" i="5"/>
  <c r="E16" i="1" s="1"/>
  <c r="N13" i="5"/>
  <c r="G16" i="1" s="1"/>
  <c r="P13" i="5"/>
  <c r="I16" i="1" s="1"/>
  <c r="R13" i="5"/>
  <c r="K16" i="1" s="1"/>
  <c r="T13" i="5"/>
  <c r="M16" i="1" s="1"/>
  <c r="V13" i="5"/>
  <c r="O16" i="1" s="1"/>
  <c r="X13" i="5"/>
  <c r="Q16" i="1" s="1"/>
  <c r="F14" i="5"/>
  <c r="AG17" i="1" s="1"/>
  <c r="H14" i="5"/>
  <c r="AH17" i="1" s="1"/>
  <c r="J14" i="5"/>
  <c r="AI17" i="1" s="1"/>
  <c r="L14" i="5"/>
  <c r="E17" i="1" s="1"/>
  <c r="N14" i="5"/>
  <c r="G17" i="1" s="1"/>
  <c r="P14" i="5"/>
  <c r="I17" i="1" s="1"/>
  <c r="R14" i="5"/>
  <c r="K17" i="1" s="1"/>
  <c r="T14" i="5"/>
  <c r="M17" i="1" s="1"/>
  <c r="AN17" i="1" s="1"/>
  <c r="V14" i="5"/>
  <c r="O17" i="1" s="1"/>
  <c r="AS17" i="1" s="1"/>
  <c r="X14" i="5"/>
  <c r="Q17" i="1" s="1"/>
  <c r="AX17" i="1" s="1"/>
  <c r="C17" i="1"/>
  <c r="C16" i="1"/>
  <c r="C15" i="1"/>
  <c r="C14" i="1"/>
  <c r="C11" i="1"/>
  <c r="C10" i="1"/>
  <c r="Z14" i="5"/>
  <c r="S17" i="1" s="1"/>
  <c r="BC17" i="1" s="1"/>
  <c r="Z13" i="5"/>
  <c r="S16" i="1" s="1"/>
  <c r="Z12" i="5"/>
  <c r="S15" i="1" s="1"/>
  <c r="Z11" i="5"/>
  <c r="S14" i="1" s="1"/>
  <c r="Z10" i="5"/>
  <c r="S13" i="1" s="1"/>
  <c r="Z9" i="5"/>
  <c r="S12" i="1" s="1"/>
  <c r="Y8" i="5"/>
  <c r="W8" i="5"/>
  <c r="U8" i="5"/>
  <c r="S8" i="5"/>
  <c r="Z7" i="5"/>
  <c r="S10" i="1" s="1"/>
  <c r="Q10" i="1"/>
  <c r="O10" i="1"/>
  <c r="M10" i="1"/>
  <c r="K10" i="1"/>
  <c r="I10" i="1"/>
  <c r="G10" i="1"/>
  <c r="E10" i="1"/>
  <c r="J7" i="5"/>
  <c r="H7" i="5"/>
  <c r="F7" i="5"/>
  <c r="D10" i="5"/>
  <c r="AF13" i="1" s="1"/>
  <c r="D9" i="5"/>
  <c r="D12" i="5"/>
  <c r="AF15" i="1" s="1"/>
  <c r="D13" i="5"/>
  <c r="AF16" i="1" s="1"/>
  <c r="D14" i="5"/>
  <c r="AF17" i="1" s="1"/>
  <c r="D11" i="5"/>
  <c r="D7" i="5"/>
  <c r="BC14" i="1" l="1"/>
  <c r="AF14" i="1"/>
  <c r="AN14" i="1"/>
  <c r="AX16" i="1"/>
  <c r="BC15" i="1"/>
  <c r="AS16" i="1"/>
  <c r="AH14" i="1"/>
  <c r="AX14" i="1"/>
  <c r="BC16" i="1"/>
  <c r="AN16" i="1"/>
  <c r="AG14" i="1"/>
  <c r="AS14" i="1"/>
  <c r="BC13" i="1"/>
  <c r="Z8" i="5"/>
  <c r="S11" i="1" s="1"/>
  <c r="R11" i="1"/>
  <c r="X8" i="5"/>
  <c r="Q11" i="1" s="1"/>
  <c r="P11" i="1"/>
  <c r="V8" i="5"/>
  <c r="O11" i="1" s="1"/>
  <c r="N11" i="1"/>
  <c r="T8" i="5"/>
  <c r="M11" i="1" s="1"/>
  <c r="L11" i="1"/>
  <c r="Q8" i="5"/>
  <c r="J11" i="1" s="1"/>
  <c r="O8" i="5"/>
  <c r="H11" i="1" s="1"/>
  <c r="M8" i="5"/>
  <c r="F11" i="1" s="1"/>
  <c r="K8" i="5"/>
  <c r="D11" i="1" s="1"/>
  <c r="I8" i="5"/>
  <c r="G8" i="5"/>
  <c r="E8" i="5"/>
  <c r="C8" i="5"/>
  <c r="U15" i="5" l="1"/>
  <c r="N18" i="1" s="1"/>
  <c r="Y15" i="5"/>
  <c r="R18" i="1" s="1"/>
  <c r="S15" i="5"/>
  <c r="L18" i="1" s="1"/>
  <c r="W15" i="5"/>
  <c r="P18" i="1" s="1"/>
  <c r="F8" i="5"/>
  <c r="H8" i="5"/>
  <c r="J8" i="5"/>
  <c r="L8" i="5"/>
  <c r="E11" i="1" s="1"/>
  <c r="N8" i="5"/>
  <c r="G11" i="1" s="1"/>
  <c r="P8" i="5"/>
  <c r="I11" i="1" s="1"/>
  <c r="R8" i="5"/>
  <c r="D8" i="5"/>
  <c r="A1" i="3"/>
  <c r="Q15" i="5" l="1"/>
  <c r="J18" i="1" s="1"/>
  <c r="K11" i="1"/>
  <c r="BB14" i="1"/>
  <c r="BB15" i="1"/>
  <c r="BB16" i="1"/>
  <c r="BB17" i="1"/>
  <c r="AW13" i="1"/>
  <c r="AW14" i="1"/>
  <c r="AW15" i="1"/>
  <c r="AW16" i="1"/>
  <c r="AW17" i="1"/>
  <c r="AR13" i="1"/>
  <c r="AR14" i="1"/>
  <c r="AR15" i="1"/>
  <c r="AR16" i="1"/>
  <c r="AR17" i="1"/>
  <c r="AM15" i="1"/>
  <c r="AM16" i="1"/>
  <c r="AM17" i="1"/>
  <c r="AM14" i="1"/>
  <c r="AM13" i="1"/>
  <c r="R32" i="1" l="1"/>
  <c r="P32" i="1"/>
  <c r="R31" i="1"/>
  <c r="AK13" i="1" l="1"/>
  <c r="AK17" i="1"/>
  <c r="AK15" i="1"/>
  <c r="AK16" i="1"/>
  <c r="AK14" i="1"/>
  <c r="U31" i="1"/>
  <c r="W14" i="1" l="1"/>
  <c r="W13" i="1"/>
  <c r="W18" i="1" s="1"/>
  <c r="W16" i="1"/>
  <c r="AA22" i="1"/>
  <c r="AA21" i="1"/>
  <c r="AY13" i="1"/>
  <c r="AZ13" i="1" s="1"/>
  <c r="AY14" i="1"/>
  <c r="AZ14" i="1" s="1"/>
  <c r="AY15" i="1"/>
  <c r="AZ15" i="1" s="1"/>
  <c r="AY16" i="1"/>
  <c r="AZ16" i="1" s="1"/>
  <c r="AY17" i="1"/>
  <c r="AZ17" i="1" s="1"/>
  <c r="AT13" i="1"/>
  <c r="AU13" i="1" s="1"/>
  <c r="AT14" i="1"/>
  <c r="AU14" i="1" s="1"/>
  <c r="AT15" i="1"/>
  <c r="AU15" i="1" s="1"/>
  <c r="AT16" i="1"/>
  <c r="AU16" i="1" s="1"/>
  <c r="AT17" i="1"/>
  <c r="AU17" i="1" s="1"/>
  <c r="AO13" i="1"/>
  <c r="AP13" i="1" s="1"/>
  <c r="AO15" i="1"/>
  <c r="AP15" i="1" s="1"/>
  <c r="AO16" i="1"/>
  <c r="AP16" i="1" s="1"/>
  <c r="AO17" i="1"/>
  <c r="AP17" i="1" s="1"/>
  <c r="AO14" i="1"/>
  <c r="AP14" i="1" s="1"/>
  <c r="J15" i="3"/>
  <c r="G15" i="3"/>
  <c r="F15" i="3"/>
  <c r="J14" i="3"/>
  <c r="G14" i="3"/>
  <c r="F14" i="3"/>
  <c r="J13" i="3"/>
  <c r="G13" i="3"/>
  <c r="F13" i="3"/>
  <c r="J12" i="3"/>
  <c r="G12" i="3"/>
  <c r="F12" i="3"/>
  <c r="J11" i="3"/>
  <c r="G11" i="3"/>
  <c r="F11" i="3"/>
  <c r="J10" i="3"/>
  <c r="G10" i="3"/>
  <c r="F10" i="3"/>
  <c r="J9" i="3"/>
  <c r="G9" i="3"/>
  <c r="F9" i="3"/>
  <c r="J8" i="3"/>
  <c r="G8" i="3"/>
  <c r="F8" i="3"/>
  <c r="J7" i="3"/>
  <c r="G7" i="3"/>
  <c r="F7" i="3"/>
  <c r="J6" i="3"/>
  <c r="G6" i="3"/>
  <c r="F6" i="3"/>
  <c r="J5" i="3"/>
  <c r="G5" i="3"/>
  <c r="AA17" i="1" l="1"/>
  <c r="AA15" i="1"/>
  <c r="Y16" i="1"/>
  <c r="Y15" i="1"/>
  <c r="AA13" i="1"/>
  <c r="AA16" i="1"/>
  <c r="AA14" i="1"/>
  <c r="I7" i="3"/>
  <c r="L7" i="3"/>
  <c r="I15" i="3"/>
  <c r="L15" i="3"/>
  <c r="I11" i="3"/>
  <c r="L11" i="3"/>
  <c r="Y17" i="1"/>
  <c r="I12" i="3"/>
  <c r="L12" i="3"/>
  <c r="Y14" i="1"/>
  <c r="I8" i="3"/>
  <c r="L8" i="3"/>
  <c r="I13" i="3"/>
  <c r="L13" i="3"/>
  <c r="I9" i="3"/>
  <c r="L9" i="3"/>
  <c r="I14" i="3"/>
  <c r="L14" i="3"/>
  <c r="I10" i="3"/>
  <c r="L10" i="3"/>
  <c r="I6" i="3"/>
  <c r="L6" i="3"/>
  <c r="Y13" i="1"/>
  <c r="W15" i="1"/>
  <c r="W17" i="1"/>
  <c r="H10" i="3"/>
  <c r="H11" i="3"/>
  <c r="H12" i="3"/>
  <c r="H9" i="3"/>
  <c r="H13" i="3"/>
  <c r="H6" i="3"/>
  <c r="H14" i="3"/>
  <c r="H7" i="3"/>
  <c r="H15" i="3"/>
  <c r="H8" i="3"/>
  <c r="K28" i="3" l="1"/>
  <c r="I26" i="3"/>
  <c r="J28" i="3" s="1"/>
  <c r="Y18" i="1"/>
  <c r="AA18" i="1"/>
  <c r="H26" i="3"/>
  <c r="J27" i="3" s="1"/>
  <c r="P31" i="1" l="1"/>
  <c r="T31" i="1" s="1"/>
  <c r="C3" i="3" l="1"/>
  <c r="AV13" i="1"/>
  <c r="AV14" i="1"/>
  <c r="AV15" i="1"/>
  <c r="AV16" i="1"/>
  <c r="AV17" i="1"/>
  <c r="AQ13" i="1"/>
  <c r="AQ14" i="1"/>
  <c r="AQ15" i="1"/>
  <c r="AQ16" i="1"/>
  <c r="AQ17" i="1"/>
  <c r="AL13" i="1"/>
  <c r="AL14" i="1"/>
  <c r="AL15" i="1"/>
  <c r="AL16" i="1"/>
  <c r="AL17" i="1"/>
  <c r="BA14" i="1" l="1"/>
  <c r="BA17" i="1"/>
  <c r="BA16" i="1"/>
  <c r="BA15" i="1"/>
  <c r="BA13" i="1"/>
  <c r="AC13" i="1"/>
  <c r="V25" i="1"/>
  <c r="D31" i="3"/>
  <c r="D30" i="3"/>
  <c r="Z21" i="1" s="1"/>
  <c r="Z25" i="1"/>
  <c r="X25" i="1"/>
  <c r="AC17" i="1" l="1"/>
  <c r="AB25" i="1"/>
  <c r="AC15" i="1"/>
  <c r="AC14" i="1"/>
  <c r="AC16" i="1"/>
  <c r="Z22" i="1"/>
  <c r="Z20" i="1" s="1"/>
  <c r="AC18" i="1" l="1"/>
  <c r="AL10" i="1"/>
  <c r="AK10" i="1" s="1"/>
  <c r="AQ10" i="1"/>
  <c r="AP10" i="1" s="1"/>
  <c r="AV10" i="1"/>
  <c r="AU10" i="1" s="1"/>
  <c r="BA10" i="1"/>
  <c r="AZ10" i="1" s="1"/>
  <c r="AL12" i="1"/>
  <c r="V12" i="1" s="1"/>
  <c r="AJ12" i="1" s="1"/>
  <c r="AQ12" i="1"/>
  <c r="X12" i="1" s="1"/>
  <c r="BA12" i="1"/>
  <c r="AB12" i="1" s="1"/>
  <c r="AV12" i="1"/>
  <c r="Z12" i="1" s="1"/>
  <c r="AB10" i="1" l="1"/>
  <c r="BB10" i="1" s="1"/>
  <c r="Z10" i="1"/>
  <c r="AW10" i="1" s="1"/>
  <c r="X10" i="1"/>
  <c r="AR10" i="1" s="1"/>
  <c r="V10" i="1"/>
  <c r="AJ10" i="1" s="1"/>
  <c r="AU12" i="1"/>
  <c r="AW12" i="1"/>
  <c r="AZ12" i="1"/>
  <c r="BB12" i="1"/>
  <c r="AP12" i="1"/>
  <c r="AR12" i="1"/>
  <c r="AM12" i="1"/>
  <c r="AY10" i="1" l="1"/>
  <c r="AT10" i="1"/>
  <c r="AO10" i="1"/>
  <c r="AM10" i="1"/>
  <c r="V11" i="1"/>
  <c r="AO12" i="1"/>
  <c r="X11" i="1"/>
  <c r="AR11" i="1" s="1"/>
  <c r="AY12" i="1"/>
  <c r="AB11" i="1"/>
  <c r="BB11" i="1" s="1"/>
  <c r="AT12" i="1"/>
  <c r="Z11" i="1"/>
  <c r="AW11" i="1" s="1"/>
  <c r="AM11" i="1" l="1"/>
  <c r="AJ11" i="1"/>
  <c r="AK11" i="1" s="1"/>
  <c r="AT11" i="1"/>
  <c r="AU11" i="1" s="1"/>
  <c r="AY11" i="1"/>
  <c r="AO11" i="1"/>
  <c r="AP11" i="1" s="1"/>
  <c r="AB18" i="1" l="1"/>
  <c r="BB18" i="1" s="1"/>
  <c r="AZ11" i="1"/>
  <c r="V18" i="1"/>
  <c r="X18" i="1"/>
  <c r="Z18" i="1"/>
  <c r="AQ11" i="1" l="1"/>
  <c r="AQ18" i="1" s="1"/>
  <c r="AP18" i="1"/>
  <c r="AV11" i="1"/>
  <c r="AV18" i="1" s="1"/>
  <c r="AU18" i="1"/>
  <c r="BA11" i="1"/>
  <c r="BA18" i="1" s="1"/>
  <c r="AZ18" i="1"/>
  <c r="AL11" i="1"/>
  <c r="AL18" i="1" s="1"/>
  <c r="AK18" i="1"/>
  <c r="C15" i="5"/>
  <c r="O15" i="5" l="1"/>
  <c r="M15" i="5"/>
  <c r="G15" i="5"/>
  <c r="I15" i="5"/>
  <c r="K15" i="5"/>
  <c r="E15" i="5"/>
  <c r="AW18" i="1" l="1"/>
  <c r="H18" i="1"/>
  <c r="AR18" i="1"/>
  <c r="F18" i="1"/>
  <c r="AM18" i="1"/>
  <c r="D18" i="1"/>
  <c r="AK12" i="1"/>
</calcChain>
</file>

<file path=xl/comments1.xml><?xml version="1.0" encoding="utf-8"?>
<comments xmlns="http://schemas.openxmlformats.org/spreadsheetml/2006/main">
  <authors>
    <author>user</author>
  </authors>
  <commentList>
    <comment ref="B4" authorId="0" shapeId="0">
      <text>
        <r>
          <rPr>
            <b/>
            <sz val="12"/>
            <color indexed="81"/>
            <rFont val="微軟正黑體"/>
            <family val="2"/>
            <charset val="136"/>
          </rPr>
          <t>特幼科提醒：
請依教保資訊網教職員工清冊依序列</t>
        </r>
      </text>
    </comment>
    <comment ref="C4" authorId="0" shapeId="0">
      <text>
        <r>
          <rPr>
            <sz val="12"/>
            <color indexed="81"/>
            <rFont val="微軟正黑體"/>
            <family val="2"/>
            <charset val="136"/>
          </rPr>
          <t xml:space="preserve">提醒：
</t>
        </r>
        <r>
          <rPr>
            <sz val="14"/>
            <color indexed="81"/>
            <rFont val="微軟正黑體"/>
            <family val="2"/>
            <charset val="136"/>
          </rPr>
          <t>請依教保資訊網教職員工清冊依序列，本表不敷使用請電洽承辦。</t>
        </r>
      </text>
    </comment>
    <comment ref="D4" authorId="0" shapeId="0">
      <text>
        <r>
          <rPr>
            <sz val="12"/>
            <color indexed="81"/>
            <rFont val="微軟正黑體"/>
            <family val="2"/>
            <charset val="136"/>
          </rPr>
          <t>特幼科提醒：
請填寫未扣除自付額薪資</t>
        </r>
      </text>
    </comment>
    <comment ref="E4" authorId="0" shapeId="0">
      <text>
        <r>
          <rPr>
            <sz val="14"/>
            <color indexed="81"/>
            <rFont val="微軟正黑體"/>
            <family val="2"/>
            <charset val="136"/>
          </rPr>
          <t>提醒：
1.薪資本俸不得低於基本工資。
2.請填寫未扣除勞保、健保、勞退自付額薪資。
(填列金額不含加班費及非固定獎金)</t>
        </r>
      </text>
    </comment>
  </commentList>
</comments>
</file>

<file path=xl/sharedStrings.xml><?xml version="1.0" encoding="utf-8"?>
<sst xmlns="http://schemas.openxmlformats.org/spreadsheetml/2006/main" count="196" uniqueCount="120">
  <si>
    <t>學費</t>
    <phoneticPr fontId="1" type="noConversion"/>
  </si>
  <si>
    <t>雜費</t>
    <phoneticPr fontId="1" type="noConversion"/>
  </si>
  <si>
    <t>適用年齡層</t>
    <phoneticPr fontId="1" type="noConversion"/>
  </si>
  <si>
    <t>5歲</t>
    <phoneticPr fontId="1" type="noConversion"/>
  </si>
  <si>
    <t>4歲</t>
    <phoneticPr fontId="1" type="noConversion"/>
  </si>
  <si>
    <t>3歲</t>
    <phoneticPr fontId="1" type="noConversion"/>
  </si>
  <si>
    <t>2歲</t>
    <phoneticPr fontId="1" type="noConversion"/>
  </si>
  <si>
    <t>材料費</t>
    <phoneticPr fontId="1" type="noConversion"/>
  </si>
  <si>
    <t>點心費</t>
    <phoneticPr fontId="1" type="noConversion"/>
  </si>
  <si>
    <t>個月</t>
    <phoneticPr fontId="1" type="noConversion"/>
  </si>
  <si>
    <t>全學期總收費</t>
    <phoneticPr fontId="1" type="noConversion"/>
  </si>
  <si>
    <t>4歲</t>
    <phoneticPr fontId="1" type="noConversion"/>
  </si>
  <si>
    <t>3歲</t>
    <phoneticPr fontId="1" type="noConversion"/>
  </si>
  <si>
    <t>收費調整對照表</t>
    <phoneticPr fontId="1" type="noConversion"/>
  </si>
  <si>
    <t>一、幼兒園收費明細</t>
    <phoneticPr fontId="1" type="noConversion"/>
  </si>
  <si>
    <t>交通費</t>
    <phoneticPr fontId="1" type="noConversion"/>
  </si>
  <si>
    <t>雙趟(月)</t>
    <phoneticPr fontId="1" type="noConversion"/>
  </si>
  <si>
    <t>單趟(月)</t>
    <phoneticPr fontId="1" type="noConversion"/>
  </si>
  <si>
    <t>全
日
班</t>
    <phoneticPr fontId="1" type="noConversion"/>
  </si>
  <si>
    <t>雜費
(人事)</t>
    <phoneticPr fontId="1" type="noConversion"/>
  </si>
  <si>
    <t>延長照顧
服務費</t>
    <phoneticPr fontId="1" type="noConversion"/>
  </si>
  <si>
    <t>二、幼兒園幼生數</t>
    <phoneticPr fontId="1" type="noConversion"/>
  </si>
  <si>
    <t>雜費
(人事)</t>
    <phoneticPr fontId="1" type="noConversion"/>
  </si>
  <si>
    <t>雜費</t>
    <phoneticPr fontId="1" type="noConversion"/>
  </si>
  <si>
    <t>學費</t>
    <phoneticPr fontId="1" type="noConversion"/>
  </si>
  <si>
    <t>材料費</t>
    <phoneticPr fontId="1" type="noConversion"/>
  </si>
  <si>
    <t>活動費</t>
    <phoneticPr fontId="1" type="noConversion"/>
  </si>
  <si>
    <t>午餐費</t>
    <phoneticPr fontId="1" type="noConversion"/>
  </si>
  <si>
    <t>點心費</t>
    <phoneticPr fontId="1" type="noConversion"/>
  </si>
  <si>
    <t>大班(5歲)</t>
    <phoneticPr fontId="1" type="noConversion"/>
  </si>
  <si>
    <t>中班(4歲)</t>
    <phoneticPr fontId="1" type="noConversion"/>
  </si>
  <si>
    <t>小班(3歲)</t>
    <phoneticPr fontId="1" type="noConversion"/>
  </si>
  <si>
    <t>幼班(2歲)</t>
    <phoneticPr fontId="1" type="noConversion"/>
  </si>
  <si>
    <t>項
次</t>
    <phoneticPr fontId="1" type="noConversion"/>
  </si>
  <si>
    <t>全日班</t>
    <phoneticPr fontId="1" type="noConversion"/>
  </si>
  <si>
    <t>半日班</t>
  </si>
  <si>
    <t>半日班</t>
    <phoneticPr fontId="1" type="noConversion"/>
  </si>
  <si>
    <t xml:space="preserve">       承辦：                                      園長：                                     負責人：</t>
    <phoneticPr fontId="1" type="noConversion"/>
  </si>
  <si>
    <t>一學期
月數</t>
    <phoneticPr fontId="1" type="noConversion"/>
  </si>
  <si>
    <t>活動費</t>
    <phoneticPr fontId="1" type="noConversion"/>
  </si>
  <si>
    <t>全學期總收費</t>
    <phoneticPr fontId="1" type="noConversion"/>
  </si>
  <si>
    <t>期增加</t>
    <phoneticPr fontId="1" type="noConversion"/>
  </si>
  <si>
    <t>月增加</t>
    <phoneticPr fontId="1" type="noConversion"/>
  </si>
  <si>
    <t>教保服務人員及其他人員調薪試算表</t>
    <phoneticPr fontId="1" type="noConversion"/>
  </si>
  <si>
    <t>人</t>
    <phoneticPr fontId="1" type="noConversion"/>
  </si>
  <si>
    <t>序號</t>
    <phoneticPr fontId="1" type="noConversion"/>
  </si>
  <si>
    <t>姓名</t>
    <phoneticPr fontId="1" type="noConversion"/>
  </si>
  <si>
    <t>職稱</t>
    <phoneticPr fontId="1" type="noConversion"/>
  </si>
  <si>
    <t>薪資</t>
    <phoneticPr fontId="1" type="noConversion"/>
  </si>
  <si>
    <t>調整後
薪資</t>
    <phoneticPr fontId="1" type="noConversion"/>
  </si>
  <si>
    <t>調薪
%數</t>
    <phoneticPr fontId="1" type="noConversion"/>
  </si>
  <si>
    <t>差額</t>
    <phoneticPr fontId="1" type="noConversion"/>
  </si>
  <si>
    <t>例</t>
    <phoneticPr fontId="1" type="noConversion"/>
  </si>
  <si>
    <t>我是範例</t>
    <phoneticPr fontId="1" type="noConversion"/>
  </si>
  <si>
    <t>園長</t>
    <phoneticPr fontId="1" type="noConversion"/>
  </si>
  <si>
    <t>教保服務人員差額合計</t>
    <phoneticPr fontId="1" type="noConversion"/>
  </si>
  <si>
    <t>非教保服務人員差額合計</t>
    <phoneticPr fontId="1" type="noConversion"/>
  </si>
  <si>
    <t>學費</t>
    <phoneticPr fontId="1" type="noConversion"/>
  </si>
  <si>
    <t>元(四捨五入)</t>
    <phoneticPr fontId="1" type="noConversion"/>
  </si>
  <si>
    <t>調幅</t>
  </si>
  <si>
    <t>2歲</t>
    <phoneticPr fontId="1" type="noConversion"/>
  </si>
  <si>
    <t>數額</t>
    <phoneticPr fontId="1" type="noConversion"/>
  </si>
  <si>
    <t>平均每生每月
調整數額</t>
    <phoneticPr fontId="1" type="noConversion"/>
  </si>
  <si>
    <t>平均每生每月
調整數額</t>
    <phoneticPr fontId="1" type="noConversion"/>
  </si>
  <si>
    <t>平均每生每月
調整數額</t>
    <phoneticPr fontId="1" type="noConversion"/>
  </si>
  <si>
    <t>承辦人：</t>
    <phoneticPr fontId="1" type="noConversion"/>
  </si>
  <si>
    <t>負責人：</t>
    <phoneticPr fontId="1" type="noConversion"/>
  </si>
  <si>
    <t>學費
(教保服務人員薪資)</t>
    <phoneticPr fontId="1" type="noConversion"/>
  </si>
  <si>
    <t>非人事費
每生每月增加</t>
    <phoneticPr fontId="1" type="noConversion"/>
  </si>
  <si>
    <t>小計</t>
    <phoneticPr fontId="1" type="noConversion"/>
  </si>
  <si>
    <t>元</t>
    <phoneticPr fontId="1" type="noConversion"/>
  </si>
  <si>
    <t>↓人事薪資試算表帶入資料
         人事費每生每月增加→</t>
    <phoneticPr fontId="1" type="noConversion"/>
  </si>
  <si>
    <t>5歲</t>
    <phoneticPr fontId="1" type="noConversion"/>
  </si>
  <si>
    <t>4歲</t>
    <phoneticPr fontId="1" type="noConversion"/>
  </si>
  <si>
    <t>3歲</t>
    <phoneticPr fontId="1" type="noConversion"/>
  </si>
  <si>
    <t>2歲</t>
    <phoneticPr fontId="1" type="noConversion"/>
  </si>
  <si>
    <r>
      <t>具結
我</t>
    </r>
    <r>
      <rPr>
        <u/>
        <sz val="16"/>
        <color rgb="FFFF0000"/>
        <rFont val="標楷體"/>
        <family val="4"/>
        <charset val="136"/>
      </rPr>
      <t xml:space="preserve">                 </t>
    </r>
    <r>
      <rPr>
        <sz val="16"/>
        <color theme="0" tint="-0.249977111117893"/>
        <rFont val="標楷體"/>
        <family val="4"/>
        <charset val="136"/>
      </rPr>
      <t>(請親簽)</t>
    </r>
    <r>
      <rPr>
        <sz val="16"/>
        <color rgb="FFFF0000"/>
        <rFont val="標楷體"/>
        <family val="4"/>
        <charset val="136"/>
      </rPr>
      <t>為該幼兒園之負責人，
上開調整之薪資(含投保級距)將於收到教育局核准公文之次月逕行調整。</t>
    </r>
    <phoneticPr fontId="1" type="noConversion"/>
  </si>
  <si>
    <t>＊無申請交通費或延長照顧服務費者請填列與幼生系統相同數字</t>
    <phoneticPr fontId="1" type="noConversion"/>
  </si>
  <si>
    <t>調整前</t>
    <phoneticPr fontId="1" type="noConversion"/>
  </si>
  <si>
    <t>調整後</t>
    <phoneticPr fontId="1" type="noConversion"/>
  </si>
  <si>
    <t>部份雜費
(其他庶務人員薪資)</t>
    <phoneticPr fontId="1" type="noConversion"/>
  </si>
  <si>
    <t>調整後</t>
    <phoneticPr fontId="1" type="noConversion"/>
  </si>
  <si>
    <t>5歲</t>
    <phoneticPr fontId="1" type="noConversion"/>
  </si>
  <si>
    <t>4歲</t>
    <phoneticPr fontId="1" type="noConversion"/>
  </si>
  <si>
    <t>3歲</t>
    <phoneticPr fontId="1" type="noConversion"/>
  </si>
  <si>
    <t>2歲</t>
    <phoneticPr fontId="1" type="noConversion"/>
  </si>
  <si>
    <r>
      <rPr>
        <sz val="13"/>
        <color rgb="FFFF0000"/>
        <rFont val="標楷體"/>
        <family val="4"/>
        <charset val="136"/>
      </rPr>
      <t>112</t>
    </r>
    <r>
      <rPr>
        <sz val="13"/>
        <color theme="1"/>
        <rFont val="標楷體"/>
        <family val="4"/>
        <charset val="136"/>
      </rPr>
      <t>學年度</t>
    </r>
    <phoneticPr fontId="1" type="noConversion"/>
  </si>
  <si>
    <t>計算說明：
依調薪後薪資差額×120%(每增加1千元所衍生雇主需負擔之勞保、健保、勞退差額)÷實際招收人數＝調整後每生每月增加數額。</t>
    <phoneticPr fontId="1" type="noConversion"/>
  </si>
  <si>
    <t>收費
區間</t>
    <phoneticPr fontId="1" type="noConversion"/>
  </si>
  <si>
    <t>收費
項目</t>
    <phoneticPr fontId="1" type="noConversion"/>
  </si>
  <si>
    <r>
      <t xml:space="preserve">雜費
</t>
    </r>
    <r>
      <rPr>
        <sz val="11"/>
        <color theme="1"/>
        <rFont val="標楷體"/>
        <family val="4"/>
        <charset val="136"/>
      </rPr>
      <t>(人事費以外之費用)</t>
    </r>
    <phoneticPr fontId="1" type="noConversion"/>
  </si>
  <si>
    <t>雜費
(人事費以外之費用)</t>
    <phoneticPr fontId="1" type="noConversion"/>
  </si>
  <si>
    <t>平均幼生數</t>
    <phoneticPr fontId="1" type="noConversion"/>
  </si>
  <si>
    <t>平均
幼生數
(全日)</t>
    <phoneticPr fontId="1" type="noConversion"/>
  </si>
  <si>
    <t>平均
幼生數
(半日)</t>
    <phoneticPr fontId="1" type="noConversion"/>
  </si>
  <si>
    <t>幼兒園名稱：</t>
    <phoneticPr fontId="1" type="noConversion"/>
  </si>
  <si>
    <r>
      <t>實際幼生數(請依</t>
    </r>
    <r>
      <rPr>
        <b/>
        <sz val="13"/>
        <color theme="1"/>
        <rFont val="標楷體"/>
        <family val="4"/>
        <charset val="136"/>
      </rPr>
      <t>幼生管理系統</t>
    </r>
    <r>
      <rPr>
        <sz val="13"/>
        <color theme="1"/>
        <rFont val="標楷體"/>
        <family val="4"/>
        <charset val="136"/>
      </rPr>
      <t>登載之幼生人數填報)</t>
    </r>
    <phoneticPr fontId="1" type="noConversion"/>
  </si>
  <si>
    <t>合計
幼生人數
(不得＞核定人數)</t>
    <phoneticPr fontId="1" type="noConversion"/>
  </si>
  <si>
    <t>可再調整差額</t>
    <phoneticPr fontId="1" type="noConversion"/>
  </si>
  <si>
    <t>111學年的4.88%</t>
    <phoneticPr fontId="1" type="noConversion"/>
  </si>
  <si>
    <t>已調</t>
    <phoneticPr fontId="1" type="noConversion"/>
  </si>
  <si>
    <t>＊非人事費：除符合三年一周期調幅上限4.88%外，每生每月調整上限為400元。</t>
    <phoneticPr fontId="1" type="noConversion"/>
  </si>
  <si>
    <r>
      <rPr>
        <sz val="13"/>
        <color rgb="FFFF0000"/>
        <rFont val="標楷體"/>
        <family val="4"/>
        <charset val="136"/>
      </rPr>
      <t>111</t>
    </r>
    <r>
      <rPr>
        <sz val="13"/>
        <color theme="1"/>
        <rFont val="標楷體"/>
        <family val="4"/>
        <charset val="136"/>
      </rPr>
      <t>學年度</t>
    </r>
    <phoneticPr fontId="1" type="noConversion"/>
  </si>
  <si>
    <r>
      <rPr>
        <sz val="13"/>
        <color rgb="FFFF0000"/>
        <rFont val="標楷體"/>
        <family val="4"/>
        <charset val="136"/>
      </rPr>
      <t>113</t>
    </r>
    <r>
      <rPr>
        <sz val="13"/>
        <color theme="1"/>
        <rFont val="標楷體"/>
        <family val="4"/>
        <charset val="136"/>
      </rPr>
      <t>學年度</t>
    </r>
    <phoneticPr fontId="1" type="noConversion"/>
  </si>
  <si>
    <r>
      <rPr>
        <sz val="13"/>
        <color rgb="FFFF0000"/>
        <rFont val="標楷體"/>
        <family val="4"/>
        <charset val="136"/>
      </rPr>
      <t>114學年度</t>
    </r>
    <r>
      <rPr>
        <sz val="13"/>
        <color theme="1"/>
        <rFont val="標楷體"/>
        <family val="4"/>
        <charset val="136"/>
      </rPr>
      <t xml:space="preserve">  調整後收費</t>
    </r>
    <phoneticPr fontId="1" type="noConversion"/>
  </si>
  <si>
    <t>調幅不得逾</t>
    <phoneticPr fontId="1" type="noConversion"/>
  </si>
  <si>
    <t>單趟/950元/月
雙趟/1,700元/月</t>
    <phoneticPr fontId="1" type="noConversion"/>
  </si>
  <si>
    <t>每小時120元，每月最高收費上限不得逾2,000元</t>
    <phoneticPr fontId="1" type="noConversion"/>
  </si>
  <si>
    <t>每小時</t>
    <phoneticPr fontId="1" type="noConversion"/>
  </si>
  <si>
    <t>每小時</t>
    <phoneticPr fontId="1" type="noConversion"/>
  </si>
  <si>
    <t>每月收費不得逾</t>
    <phoneticPr fontId="1" type="noConversion"/>
  </si>
  <si>
    <t>每月收費不得逾</t>
    <phoneticPr fontId="1" type="noConversion"/>
  </si>
  <si>
    <t>112-2</t>
    <phoneticPr fontId="1" type="noConversion"/>
  </si>
  <si>
    <t>113-1</t>
    <phoneticPr fontId="1" type="noConversion"/>
  </si>
  <si>
    <t>111至113學年度收費明細表</t>
    <phoneticPr fontId="1" type="noConversion"/>
  </si>
  <si>
    <t>調整前收費</t>
    <phoneticPr fontId="1" type="noConversion"/>
  </si>
  <si>
    <t>※填表說明：
本表填列之收費，請依照教育部全國幼兒園幼生管理系統各項目收費區間及數額；幼生人數請以113年7月(112-2)及114年1月(113-1)填列。</t>
    <phoneticPr fontId="1" type="noConversion"/>
  </si>
  <si>
    <t>承辦：</t>
    <phoneticPr fontId="1" type="noConversion"/>
  </si>
  <si>
    <t>園長：</t>
    <phoneticPr fontId="1" type="noConversion"/>
  </si>
  <si>
    <t>部分雜費-其他庶務人員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</si>
</sst>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_ "/>
    <numFmt numFmtId="177" formatCode="#,##0;[Red]#,##0"/>
    <numFmt numFmtId="178" formatCode="0_);[Red]\(0\)"/>
    <numFmt numFmtId="179" formatCode="0.00_ "/>
    <numFmt numFmtId="180" formatCode="#,##0_ ;[Red]\-#,##0\ "/>
  </numFmts>
  <fonts count="25" x14ac:knownFonts="1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3"/>
      <color theme="1"/>
      <name val="標楷體"/>
      <family val="4"/>
      <charset val="136"/>
    </font>
    <font>
      <sz val="11"/>
      <color theme="1"/>
      <name val="標楷體"/>
      <family val="4"/>
      <charset val="136"/>
    </font>
    <font>
      <b/>
      <sz val="13"/>
      <color theme="1"/>
      <name val="標楷體"/>
      <family val="4"/>
      <charset val="136"/>
    </font>
    <font>
      <sz val="14"/>
      <color theme="1"/>
      <name val="標楷體"/>
      <family val="4"/>
      <charset val="136"/>
    </font>
    <font>
      <sz val="12"/>
      <color theme="1"/>
      <name val="新細明體"/>
      <family val="2"/>
      <charset val="136"/>
      <scheme val="minor"/>
    </font>
    <font>
      <sz val="18"/>
      <color theme="1"/>
      <name val="標楷體"/>
      <family val="4"/>
      <charset val="136"/>
    </font>
    <font>
      <sz val="12"/>
      <color theme="1"/>
      <name val="標楷體"/>
      <family val="4"/>
      <charset val="136"/>
    </font>
    <font>
      <sz val="14"/>
      <color rgb="FF000000"/>
      <name val="標楷體"/>
      <family val="4"/>
      <charset val="136"/>
    </font>
    <font>
      <sz val="13"/>
      <name val="標楷體"/>
      <family val="4"/>
      <charset val="136"/>
    </font>
    <font>
      <b/>
      <sz val="13"/>
      <name val="標楷體"/>
      <family val="4"/>
      <charset val="136"/>
    </font>
    <font>
      <sz val="12"/>
      <color indexed="81"/>
      <name val="微軟正黑體"/>
      <family val="2"/>
      <charset val="136"/>
    </font>
    <font>
      <sz val="16"/>
      <color rgb="FFFF0000"/>
      <name val="標楷體"/>
      <family val="4"/>
      <charset val="136"/>
    </font>
    <font>
      <u/>
      <sz val="16"/>
      <color rgb="FFFF0000"/>
      <name val="標楷體"/>
      <family val="4"/>
      <charset val="136"/>
    </font>
    <font>
      <sz val="14"/>
      <color theme="1"/>
      <name val="新細明體"/>
      <family val="2"/>
      <charset val="136"/>
      <scheme val="minor"/>
    </font>
    <font>
      <b/>
      <sz val="12"/>
      <color indexed="81"/>
      <name val="微軟正黑體"/>
      <family val="2"/>
      <charset val="136"/>
    </font>
    <font>
      <sz val="16"/>
      <color theme="0" tint="-0.249977111117893"/>
      <name val="標楷體"/>
      <family val="4"/>
      <charset val="136"/>
    </font>
    <font>
      <sz val="13"/>
      <color rgb="FFFF0000"/>
      <name val="標楷體"/>
      <family val="4"/>
      <charset val="136"/>
    </font>
    <font>
      <b/>
      <sz val="13"/>
      <color rgb="FFFF0000"/>
      <name val="標楷體"/>
      <family val="4"/>
      <charset val="136"/>
    </font>
    <font>
      <sz val="14"/>
      <color indexed="81"/>
      <name val="微軟正黑體"/>
      <family val="2"/>
      <charset val="136"/>
    </font>
    <font>
      <b/>
      <sz val="16"/>
      <color rgb="FFFF0000"/>
      <name val="標楷體"/>
      <family val="4"/>
      <charset val="136"/>
    </font>
    <font>
      <sz val="16"/>
      <color theme="1"/>
      <name val="標楷體"/>
      <family val="4"/>
      <charset val="136"/>
    </font>
    <font>
      <u/>
      <sz val="12"/>
      <color theme="10"/>
      <name val="新細明體"/>
      <family val="2"/>
      <charset val="136"/>
      <scheme val="minor"/>
    </font>
    <font>
      <b/>
      <sz val="20"/>
      <color theme="1"/>
      <name val="標楷體"/>
      <family val="4"/>
      <charset val="136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E699"/>
        <bgColor rgb="FFFFE699"/>
      </patternFill>
    </fill>
    <fill>
      <patternFill patternType="solid">
        <fgColor rgb="FFFF000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auto="1"/>
      </diagonal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 diagonalDown="1">
      <left style="thin">
        <color indexed="64"/>
      </left>
      <right/>
      <top style="thin">
        <color indexed="64"/>
      </top>
      <bottom style="thin">
        <color indexed="64"/>
      </bottom>
      <diagonal style="thin">
        <color auto="1"/>
      </diagonal>
    </border>
    <border diagonalDown="1">
      <left/>
      <right style="thin">
        <color indexed="64"/>
      </right>
      <top style="thin">
        <color indexed="64"/>
      </top>
      <bottom style="thin">
        <color indexed="64"/>
      </bottom>
      <diagonal style="thin">
        <color auto="1"/>
      </diagonal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 style="thin">
        <color indexed="64"/>
      </right>
      <top/>
      <bottom/>
      <diagonal style="thin">
        <color indexed="64"/>
      </diagonal>
    </border>
    <border diagonalDown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</borders>
  <cellStyleXfs count="3">
    <xf numFmtId="0" fontId="0" fillId="0" borderId="0">
      <alignment vertical="center"/>
    </xf>
    <xf numFmtId="9" fontId="6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</cellStyleXfs>
  <cellXfs count="261">
    <xf numFmtId="0" fontId="0" fillId="0" borderId="0" xfId="0">
      <alignment vertical="center"/>
    </xf>
    <xf numFmtId="177" fontId="2" fillId="0" borderId="1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0" xfId="0" applyFont="1">
      <alignment vertical="center"/>
    </xf>
    <xf numFmtId="0" fontId="2" fillId="0" borderId="0" xfId="0" applyFont="1" applyAlignment="1">
      <alignment vertical="center" wrapText="1"/>
    </xf>
    <xf numFmtId="176" fontId="2" fillId="0" borderId="0" xfId="0" applyNumberFormat="1" applyFont="1">
      <alignment vertical="center"/>
    </xf>
    <xf numFmtId="177" fontId="2" fillId="0" borderId="1" xfId="0" applyNumberFormat="1" applyFont="1" applyBorder="1" applyAlignment="1">
      <alignment horizontal="center" vertical="center" wrapText="1"/>
    </xf>
    <xf numFmtId="176" fontId="2" fillId="0" borderId="12" xfId="0" applyNumberFormat="1" applyFont="1" applyBorder="1" applyAlignment="1">
      <alignment horizontal="center" vertical="center"/>
    </xf>
    <xf numFmtId="176" fontId="2" fillId="0" borderId="13" xfId="0" applyNumberFormat="1" applyFont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177" fontId="2" fillId="3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/>
      <protection locked="0" hidden="1"/>
    </xf>
    <xf numFmtId="176" fontId="2" fillId="3" borderId="1" xfId="0" applyNumberFormat="1" applyFont="1" applyFill="1" applyBorder="1" applyAlignment="1" applyProtection="1">
      <alignment horizontal="center" vertical="center"/>
      <protection locked="0" hidden="1"/>
    </xf>
    <xf numFmtId="177" fontId="2" fillId="3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2" fillId="3" borderId="1" xfId="0" applyFont="1" applyFill="1" applyBorder="1" applyAlignment="1" applyProtection="1">
      <alignment horizontal="center" vertical="center" wrapText="1"/>
      <protection locked="0" hidden="1"/>
    </xf>
    <xf numFmtId="176" fontId="2" fillId="3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2" fillId="0" borderId="1" xfId="0" applyFont="1" applyFill="1" applyBorder="1" applyAlignment="1">
      <alignment horizontal="center" vertical="center"/>
    </xf>
    <xf numFmtId="0" fontId="0" fillId="0" borderId="0" xfId="0" applyNumberFormat="1" applyFill="1" applyAlignment="1">
      <alignment vertical="center" wrapText="1"/>
    </xf>
    <xf numFmtId="49" fontId="0" fillId="0" borderId="0" xfId="0" applyNumberFormat="1" applyFill="1" applyAlignment="1">
      <alignment vertical="center" wrapText="1"/>
    </xf>
    <xf numFmtId="0" fontId="5" fillId="0" borderId="8" xfId="0" applyNumberFormat="1" applyFont="1" applyFill="1" applyBorder="1" applyAlignment="1">
      <alignment vertical="center" wrapText="1"/>
    </xf>
    <xf numFmtId="177" fontId="8" fillId="0" borderId="0" xfId="0" applyNumberFormat="1" applyFont="1" applyFill="1" applyAlignment="1">
      <alignment horizontal="center" vertical="center" wrapText="1"/>
    </xf>
    <xf numFmtId="49" fontId="7" fillId="0" borderId="0" xfId="0" applyNumberFormat="1" applyFont="1" applyFill="1" applyAlignment="1">
      <alignment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6" xfId="0" applyNumberFormat="1" applyFont="1" applyFill="1" applyBorder="1" applyAlignment="1">
      <alignment horizontal="center" vertical="center" wrapText="1"/>
    </xf>
    <xf numFmtId="177" fontId="5" fillId="0" borderId="1" xfId="0" applyNumberFormat="1" applyFont="1" applyFill="1" applyBorder="1" applyAlignment="1">
      <alignment horizontal="center" vertical="center" wrapText="1"/>
    </xf>
    <xf numFmtId="177" fontId="5" fillId="0" borderId="1" xfId="0" applyNumberFormat="1" applyFont="1" applyFill="1" applyBorder="1" applyAlignment="1" applyProtection="1">
      <alignment horizontal="center" vertical="center" wrapText="1"/>
      <protection hidden="1"/>
    </xf>
    <xf numFmtId="9" fontId="5" fillId="0" borderId="1" xfId="1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49" fontId="9" fillId="5" borderId="16" xfId="0" applyNumberFormat="1" applyFont="1" applyFill="1" applyBorder="1" applyAlignment="1" applyProtection="1">
      <alignment horizontal="center" vertical="center" wrapText="1"/>
      <protection locked="0"/>
    </xf>
    <xf numFmtId="177" fontId="9" fillId="5" borderId="17" xfId="0" applyNumberFormat="1" applyFont="1" applyFill="1" applyBorder="1" applyAlignment="1" applyProtection="1">
      <alignment horizontal="center" vertical="center" wrapText="1"/>
      <protection locked="0"/>
    </xf>
    <xf numFmtId="177" fontId="9" fillId="0" borderId="0" xfId="0" applyNumberFormat="1" applyFont="1" applyFill="1" applyBorder="1" applyAlignment="1" applyProtection="1">
      <alignment horizontal="center" vertical="center" wrapText="1"/>
      <protection locked="0"/>
    </xf>
    <xf numFmtId="176" fontId="5" fillId="0" borderId="1" xfId="1" applyNumberFormat="1" applyFont="1" applyFill="1" applyBorder="1" applyAlignment="1">
      <alignment horizontal="center" vertical="center" wrapText="1"/>
    </xf>
    <xf numFmtId="0" fontId="5" fillId="0" borderId="0" xfId="0" applyNumberFormat="1" applyFont="1" applyFill="1" applyAlignment="1">
      <alignment vertical="center" wrapText="1"/>
    </xf>
    <xf numFmtId="49" fontId="9" fillId="5" borderId="17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0" xfId="0" applyNumberFormat="1" applyFont="1" applyFill="1" applyAlignment="1">
      <alignment vertical="center" wrapText="1"/>
    </xf>
    <xf numFmtId="49" fontId="8" fillId="0" borderId="0" xfId="0" applyNumberFormat="1" applyFont="1" applyFill="1" applyAlignment="1">
      <alignment vertical="center" wrapText="1"/>
    </xf>
    <xf numFmtId="178" fontId="0" fillId="0" borderId="0" xfId="0" applyNumberFormat="1" applyFill="1" applyAlignment="1">
      <alignment vertical="center" wrapText="1"/>
    </xf>
    <xf numFmtId="10" fontId="0" fillId="0" borderId="0" xfId="0" applyNumberFormat="1" applyFill="1" applyAlignment="1">
      <alignment vertical="center" wrapText="1"/>
    </xf>
    <xf numFmtId="0" fontId="9" fillId="0" borderId="11" xfId="0" applyNumberFormat="1" applyFont="1" applyFill="1" applyBorder="1" applyAlignment="1">
      <alignment horizontal="center" vertical="center" wrapText="1"/>
    </xf>
    <xf numFmtId="49" fontId="9" fillId="4" borderId="13" xfId="0" applyNumberFormat="1" applyFont="1" applyFill="1" applyBorder="1" applyAlignment="1" applyProtection="1">
      <alignment horizontal="center" vertical="center" wrapText="1"/>
      <protection locked="0"/>
    </xf>
    <xf numFmtId="49" fontId="9" fillId="5" borderId="13" xfId="0" applyNumberFormat="1" applyFont="1" applyFill="1" applyBorder="1" applyAlignment="1" applyProtection="1">
      <alignment horizontal="center" vertical="center" wrapText="1"/>
      <protection locked="0"/>
    </xf>
    <xf numFmtId="177" fontId="5" fillId="4" borderId="13" xfId="0" applyNumberFormat="1" applyFont="1" applyFill="1" applyBorder="1" applyAlignment="1" applyProtection="1">
      <alignment horizontal="center" vertical="center" wrapText="1"/>
      <protection locked="0"/>
    </xf>
    <xf numFmtId="9" fontId="5" fillId="0" borderId="10" xfId="1" applyNumberFormat="1" applyFont="1" applyFill="1" applyBorder="1" applyAlignment="1">
      <alignment horizontal="center" vertical="center" wrapText="1"/>
    </xf>
    <xf numFmtId="176" fontId="5" fillId="0" borderId="10" xfId="1" applyNumberFormat="1" applyFont="1" applyFill="1" applyBorder="1" applyAlignment="1">
      <alignment horizontal="center" vertical="center" wrapText="1"/>
    </xf>
    <xf numFmtId="0" fontId="5" fillId="0" borderId="10" xfId="0" applyNumberFormat="1" applyFont="1" applyFill="1" applyBorder="1" applyAlignment="1">
      <alignment horizontal="right" vertical="center" wrapText="1"/>
    </xf>
    <xf numFmtId="0" fontId="5" fillId="0" borderId="1" xfId="0" applyNumberFormat="1" applyFont="1" applyFill="1" applyBorder="1" applyAlignment="1">
      <alignment horizontal="right" vertical="center" wrapText="1"/>
    </xf>
    <xf numFmtId="177" fontId="5" fillId="0" borderId="0" xfId="0" applyNumberFormat="1" applyFont="1" applyFill="1" applyAlignment="1">
      <alignment horizontal="center" vertical="center" wrapText="1"/>
    </xf>
    <xf numFmtId="49" fontId="5" fillId="0" borderId="1" xfId="0" applyNumberFormat="1" applyFont="1" applyFill="1" applyBorder="1" applyAlignment="1">
      <alignment vertical="center" wrapText="1"/>
    </xf>
    <xf numFmtId="177" fontId="5" fillId="0" borderId="4" xfId="0" applyNumberFormat="1" applyFont="1" applyFill="1" applyBorder="1" applyAlignment="1">
      <alignment horizontal="left" vertical="center" wrapText="1"/>
    </xf>
    <xf numFmtId="177" fontId="0" fillId="0" borderId="0" xfId="0" applyNumberFormat="1" applyFill="1" applyAlignment="1">
      <alignment horizontal="center" vertical="center" wrapText="1"/>
    </xf>
    <xf numFmtId="177" fontId="10" fillId="0" borderId="1" xfId="0" applyNumberFormat="1" applyFont="1" applyBorder="1" applyAlignment="1">
      <alignment horizontal="center" vertical="center"/>
    </xf>
    <xf numFmtId="177" fontId="10" fillId="3" borderId="1" xfId="0" applyNumberFormat="1" applyFont="1" applyFill="1" applyBorder="1" applyAlignment="1">
      <alignment horizontal="center" vertical="center" wrapText="1"/>
    </xf>
    <xf numFmtId="177" fontId="11" fillId="0" borderId="1" xfId="0" applyNumberFormat="1" applyFont="1" applyFill="1" applyBorder="1" applyAlignment="1">
      <alignment horizontal="center" vertical="center"/>
    </xf>
    <xf numFmtId="176" fontId="10" fillId="0" borderId="1" xfId="0" applyNumberFormat="1" applyFont="1" applyFill="1" applyBorder="1" applyAlignment="1">
      <alignment horizontal="center" vertical="center"/>
    </xf>
    <xf numFmtId="176" fontId="10" fillId="0" borderId="1" xfId="0" applyNumberFormat="1" applyFont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10" fontId="2" fillId="0" borderId="1" xfId="0" applyNumberFormat="1" applyFont="1" applyBorder="1" applyAlignment="1">
      <alignment horizontal="center" vertical="center"/>
    </xf>
    <xf numFmtId="177" fontId="2" fillId="0" borderId="1" xfId="0" applyNumberFormat="1" applyFont="1" applyFill="1" applyBorder="1" applyAlignment="1">
      <alignment horizontal="center" vertical="center" wrapText="1"/>
    </xf>
    <xf numFmtId="49" fontId="5" fillId="0" borderId="0" xfId="0" applyNumberFormat="1" applyFont="1" applyFill="1" applyAlignment="1">
      <alignment vertical="center" wrapText="1"/>
    </xf>
    <xf numFmtId="0" fontId="15" fillId="0" borderId="0" xfId="0" applyNumberFormat="1" applyFont="1" applyFill="1" applyAlignment="1">
      <alignment vertical="center" wrapText="1"/>
    </xf>
    <xf numFmtId="177" fontId="2" fillId="0" borderId="1" xfId="0" applyNumberFormat="1" applyFont="1" applyFill="1" applyBorder="1" applyAlignment="1" applyProtection="1">
      <alignment horizontal="center" vertical="center" wrapText="1"/>
      <protection hidden="1"/>
    </xf>
    <xf numFmtId="10" fontId="2" fillId="0" borderId="1" xfId="0" applyNumberFormat="1" applyFont="1" applyBorder="1" applyAlignment="1" applyProtection="1">
      <alignment horizontal="center" vertical="center"/>
      <protection hidden="1"/>
    </xf>
    <xf numFmtId="177" fontId="2" fillId="0" borderId="1" xfId="0" applyNumberFormat="1" applyFont="1" applyBorder="1" applyAlignment="1" applyProtection="1">
      <alignment horizontal="center" vertical="center"/>
      <protection hidden="1"/>
    </xf>
    <xf numFmtId="177" fontId="2" fillId="3" borderId="1" xfId="0" applyNumberFormat="1" applyFont="1" applyFill="1" applyBorder="1" applyAlignment="1" applyProtection="1">
      <alignment horizontal="center" vertical="center" wrapText="1"/>
      <protection hidden="1"/>
    </xf>
    <xf numFmtId="176" fontId="2" fillId="0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right" vertical="center" wrapText="1"/>
      <protection hidden="1"/>
    </xf>
    <xf numFmtId="177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Border="1" applyAlignment="1" applyProtection="1">
      <alignment horizontal="center" vertical="center"/>
      <protection hidden="1"/>
    </xf>
    <xf numFmtId="0" fontId="2" fillId="2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3" xfId="0" applyFont="1" applyBorder="1" applyAlignment="1" applyProtection="1">
      <alignment vertical="center"/>
      <protection hidden="1"/>
    </xf>
    <xf numFmtId="0" fontId="2" fillId="0" borderId="7" xfId="0" applyFont="1" applyBorder="1" applyAlignment="1" applyProtection="1">
      <alignment vertical="center"/>
      <protection hidden="1"/>
    </xf>
    <xf numFmtId="0" fontId="2" fillId="0" borderId="7" xfId="0" applyFont="1" applyBorder="1" applyAlignment="1" applyProtection="1">
      <alignment vertical="center" wrapText="1"/>
      <protection hidden="1"/>
    </xf>
    <xf numFmtId="0" fontId="2" fillId="0" borderId="0" xfId="0" applyFont="1" applyBorder="1" applyAlignment="1" applyProtection="1">
      <alignment horizontal="center" vertical="center" wrapText="1"/>
      <protection hidden="1"/>
    </xf>
    <xf numFmtId="10" fontId="10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8" fillId="0" borderId="0" xfId="0" applyNumberFormat="1" applyFont="1" applyFill="1" applyAlignment="1">
      <alignment horizontal="center" vertical="center" wrapText="1"/>
    </xf>
    <xf numFmtId="176" fontId="2" fillId="0" borderId="1" xfId="0" applyNumberFormat="1" applyFont="1" applyBorder="1" applyAlignment="1">
      <alignment horizontal="center" vertical="center"/>
    </xf>
    <xf numFmtId="176" fontId="2" fillId="0" borderId="9" xfId="0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176" fontId="2" fillId="6" borderId="1" xfId="0" applyNumberFormat="1" applyFont="1" applyFill="1" applyBorder="1" applyAlignment="1" applyProtection="1">
      <alignment horizontal="center" vertical="center"/>
    </xf>
    <xf numFmtId="176" fontId="2" fillId="6" borderId="1" xfId="0" applyNumberFormat="1" applyFont="1" applyFill="1" applyBorder="1" applyAlignment="1" applyProtection="1">
      <alignment vertical="center"/>
      <protection hidden="1"/>
    </xf>
    <xf numFmtId="176" fontId="2" fillId="6" borderId="1" xfId="0" applyNumberFormat="1" applyFont="1" applyFill="1" applyBorder="1" applyAlignment="1" applyProtection="1">
      <alignment horizontal="center" vertical="center"/>
      <protection hidden="1"/>
    </xf>
    <xf numFmtId="176" fontId="2" fillId="6" borderId="3" xfId="0" applyNumberFormat="1" applyFont="1" applyFill="1" applyBorder="1" applyProtection="1">
      <alignment vertical="center"/>
      <protection hidden="1"/>
    </xf>
    <xf numFmtId="177" fontId="2" fillId="6" borderId="4" xfId="0" applyNumberFormat="1" applyFont="1" applyFill="1" applyBorder="1" applyAlignment="1" applyProtection="1">
      <alignment vertical="center" wrapText="1"/>
      <protection hidden="1"/>
    </xf>
    <xf numFmtId="177" fontId="2" fillId="6" borderId="7" xfId="0" applyNumberFormat="1" applyFont="1" applyFill="1" applyBorder="1" applyAlignment="1" applyProtection="1">
      <alignment vertical="center" wrapText="1"/>
      <protection hidden="1"/>
    </xf>
    <xf numFmtId="176" fontId="2" fillId="6" borderId="1" xfId="0" applyNumberFormat="1" applyFont="1" applyFill="1" applyBorder="1" applyAlignment="1">
      <alignment horizontal="center" vertical="center" wrapText="1"/>
    </xf>
    <xf numFmtId="176" fontId="2" fillId="6" borderId="1" xfId="0" applyNumberFormat="1" applyFont="1" applyFill="1" applyBorder="1" applyAlignment="1" applyProtection="1">
      <alignment horizontal="center" vertical="center" wrapText="1"/>
      <protection locked="0" hidden="1"/>
    </xf>
    <xf numFmtId="0" fontId="2" fillId="6" borderId="1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right" vertical="center" wrapText="1"/>
    </xf>
    <xf numFmtId="0" fontId="2" fillId="0" borderId="6" xfId="0" applyFont="1" applyBorder="1" applyAlignment="1" applyProtection="1">
      <alignment horizontal="center" vertical="center"/>
      <protection hidden="1"/>
    </xf>
    <xf numFmtId="0" fontId="2" fillId="0" borderId="3" xfId="0" applyFont="1" applyBorder="1" applyAlignment="1">
      <alignment vertical="center" wrapText="1"/>
    </xf>
    <xf numFmtId="0" fontId="2" fillId="0" borderId="0" xfId="0" applyNumberFormat="1" applyFont="1" applyBorder="1" applyAlignment="1">
      <alignment horizontal="center" vertical="center" wrapText="1"/>
    </xf>
    <xf numFmtId="49" fontId="2" fillId="0" borderId="0" xfId="0" applyNumberFormat="1" applyFont="1" applyBorder="1" applyAlignment="1">
      <alignment horizontal="center" vertical="center" wrapText="1"/>
    </xf>
    <xf numFmtId="0" fontId="2" fillId="0" borderId="0" xfId="0" applyNumberFormat="1" applyFont="1" applyBorder="1" applyAlignment="1">
      <alignment horizontal="left" vertical="center" wrapText="1"/>
    </xf>
    <xf numFmtId="0" fontId="2" fillId="3" borderId="5" xfId="0" applyFont="1" applyFill="1" applyBorder="1" applyAlignment="1" applyProtection="1">
      <alignment horizontal="center" vertical="center" wrapText="1"/>
      <protection locked="0" hidden="1"/>
    </xf>
    <xf numFmtId="176" fontId="2" fillId="3" borderId="5" xfId="0" applyNumberFormat="1" applyFont="1" applyFill="1" applyBorder="1" applyAlignment="1" applyProtection="1">
      <alignment horizontal="center" vertical="center" wrapText="1"/>
      <protection locked="0" hidden="1"/>
    </xf>
    <xf numFmtId="176" fontId="2" fillId="6" borderId="5" xfId="0" applyNumberFormat="1" applyFont="1" applyFill="1" applyBorder="1" applyAlignment="1" applyProtection="1">
      <alignment horizontal="center" vertical="center" wrapText="1"/>
      <protection locked="0" hidden="1"/>
    </xf>
    <xf numFmtId="0" fontId="5" fillId="0" borderId="15" xfId="0" applyNumberFormat="1" applyFont="1" applyFill="1" applyBorder="1" applyAlignment="1" applyProtection="1">
      <alignment horizontal="center" vertical="center" wrapText="1"/>
    </xf>
    <xf numFmtId="0" fontId="2" fillId="0" borderId="3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176" fontId="2" fillId="0" borderId="1" xfId="0" applyNumberFormat="1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177" fontId="2" fillId="3" borderId="20" xfId="0" applyNumberFormat="1" applyFont="1" applyFill="1" applyBorder="1" applyAlignment="1" applyProtection="1">
      <alignment horizontal="center" vertical="center" wrapText="1"/>
      <protection locked="0" hidden="1"/>
    </xf>
    <xf numFmtId="177" fontId="2" fillId="3" borderId="9" xfId="0" applyNumberFormat="1" applyFont="1" applyFill="1" applyBorder="1" applyAlignment="1" applyProtection="1">
      <alignment horizontal="center" vertical="center" wrapText="1"/>
      <protection locked="0" hidden="1"/>
    </xf>
    <xf numFmtId="177" fontId="2" fillId="0" borderId="1" xfId="0" applyNumberFormat="1" applyFont="1" applyFill="1" applyBorder="1" applyAlignment="1">
      <alignment horizontal="center" vertical="center"/>
    </xf>
    <xf numFmtId="0" fontId="19" fillId="0" borderId="1" xfId="0" applyFont="1" applyBorder="1" applyAlignment="1">
      <alignment vertical="center"/>
    </xf>
    <xf numFmtId="0" fontId="4" fillId="0" borderId="1" xfId="0" applyFont="1" applyBorder="1" applyAlignment="1">
      <alignment horizontal="center" vertical="center" wrapText="1"/>
    </xf>
    <xf numFmtId="177" fontId="21" fillId="0" borderId="1" xfId="0" applyNumberFormat="1" applyFont="1" applyFill="1" applyBorder="1" applyAlignment="1" applyProtection="1">
      <alignment horizontal="center" vertical="center" wrapText="1"/>
      <protection hidden="1"/>
    </xf>
    <xf numFmtId="177" fontId="21" fillId="0" borderId="1" xfId="0" applyNumberFormat="1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" fillId="0" borderId="0" xfId="0" applyFont="1" applyBorder="1">
      <alignment vertical="center"/>
    </xf>
    <xf numFmtId="0" fontId="2" fillId="6" borderId="0" xfId="0" applyFont="1" applyFill="1">
      <alignment vertical="center"/>
    </xf>
    <xf numFmtId="0" fontId="2" fillId="6" borderId="1" xfId="0" applyFont="1" applyFill="1" applyBorder="1">
      <alignment vertical="center"/>
    </xf>
    <xf numFmtId="0" fontId="2" fillId="6" borderId="0" xfId="0" applyFont="1" applyFill="1" applyAlignment="1">
      <alignment horizontal="center" vertical="center"/>
    </xf>
    <xf numFmtId="0" fontId="2" fillId="0" borderId="0" xfId="0" applyFont="1" applyBorder="1" applyAlignment="1">
      <alignment vertical="center" wrapText="1"/>
    </xf>
    <xf numFmtId="177" fontId="2" fillId="0" borderId="0" xfId="0" applyNumberFormat="1" applyFont="1" applyBorder="1" applyAlignment="1">
      <alignment vertical="center"/>
    </xf>
    <xf numFmtId="0" fontId="2" fillId="6" borderId="0" xfId="0" applyFont="1" applyFill="1" applyBorder="1">
      <alignment vertical="center"/>
    </xf>
    <xf numFmtId="177" fontId="2" fillId="0" borderId="0" xfId="0" applyNumberFormat="1" applyFont="1" applyBorder="1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0" fontId="2" fillId="0" borderId="4" xfId="0" applyNumberFormat="1" applyFont="1" applyBorder="1" applyAlignment="1">
      <alignment vertical="center" wrapText="1"/>
    </xf>
    <xf numFmtId="0" fontId="2" fillId="0" borderId="4" xfId="0" applyFont="1" applyBorder="1" applyAlignment="1">
      <alignment vertical="center"/>
    </xf>
    <xf numFmtId="0" fontId="22" fillId="0" borderId="0" xfId="0" applyFont="1" applyAlignment="1">
      <alignment vertical="center"/>
    </xf>
    <xf numFmtId="177" fontId="2" fillId="0" borderId="4" xfId="0" applyNumberFormat="1" applyFont="1" applyFill="1" applyBorder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6" borderId="1" xfId="0" applyFont="1" applyFill="1" applyBorder="1" applyAlignment="1">
      <alignment vertical="center"/>
    </xf>
    <xf numFmtId="10" fontId="10" fillId="6" borderId="1" xfId="0" applyNumberFormat="1" applyFont="1" applyFill="1" applyBorder="1" applyAlignment="1">
      <alignment vertical="center" wrapText="1"/>
    </xf>
    <xf numFmtId="0" fontId="2" fillId="0" borderId="13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2" fillId="0" borderId="0" xfId="0" applyNumberFormat="1" applyFont="1" applyBorder="1" applyAlignment="1">
      <alignment vertical="center" wrapText="1"/>
    </xf>
    <xf numFmtId="180" fontId="2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1" xfId="0" applyNumberFormat="1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Border="1" applyAlignment="1">
      <alignment horizontal="center" vertical="center" wrapText="1"/>
    </xf>
    <xf numFmtId="177" fontId="2" fillId="0" borderId="4" xfId="0" applyNumberFormat="1" applyFont="1" applyFill="1" applyBorder="1" applyAlignment="1">
      <alignment horizontal="center" vertical="center"/>
    </xf>
    <xf numFmtId="177" fontId="2" fillId="0" borderId="4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9" xfId="0" applyFont="1" applyBorder="1" applyAlignment="1">
      <alignment horizontal="right" vertical="center" wrapText="1"/>
    </xf>
    <xf numFmtId="176" fontId="2" fillId="0" borderId="0" xfId="0" applyNumberFormat="1" applyFont="1" applyBorder="1" applyAlignment="1">
      <alignment horizontal="center" vertical="center" wrapText="1"/>
    </xf>
    <xf numFmtId="0" fontId="5" fillId="0" borderId="0" xfId="0" applyFont="1" applyAlignment="1" applyProtection="1">
      <alignment horizontal="center" vertical="center"/>
    </xf>
    <xf numFmtId="0" fontId="5" fillId="0" borderId="0" xfId="0" applyFont="1" applyProtection="1">
      <alignment vertical="center"/>
    </xf>
    <xf numFmtId="0" fontId="5" fillId="3" borderId="0" xfId="0" applyFont="1" applyFill="1" applyAlignment="1" applyProtection="1">
      <alignment vertical="center"/>
    </xf>
    <xf numFmtId="0" fontId="4" fillId="0" borderId="0" xfId="0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176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Protection="1">
      <alignment vertical="center"/>
    </xf>
    <xf numFmtId="0" fontId="2" fillId="0" borderId="0" xfId="0" applyFont="1" applyFill="1" applyProtection="1">
      <alignment vertical="center"/>
    </xf>
    <xf numFmtId="0" fontId="2" fillId="0" borderId="0" xfId="0" applyFont="1" applyFill="1" applyAlignment="1" applyProtection="1">
      <alignment horizontal="center" vertical="center"/>
    </xf>
    <xf numFmtId="176" fontId="4" fillId="0" borderId="0" xfId="0" applyNumberFormat="1" applyFont="1" applyFill="1" applyBorder="1" applyAlignment="1" applyProtection="1">
      <alignment horizontal="center" vertical="center" wrapText="1"/>
    </xf>
    <xf numFmtId="0" fontId="5" fillId="0" borderId="0" xfId="0" applyFont="1" applyFill="1" applyAlignment="1" applyProtection="1">
      <alignment horizontal="center" vertical="center"/>
      <protection hidden="1"/>
    </xf>
    <xf numFmtId="49" fontId="0" fillId="0" borderId="0" xfId="0" applyNumberFormat="1" applyFill="1" applyAlignment="1">
      <alignment horizontal="center" vertical="center" wrapText="1"/>
    </xf>
    <xf numFmtId="0" fontId="5" fillId="0" borderId="0" xfId="0" applyNumberFormat="1" applyFont="1" applyFill="1" applyAlignment="1">
      <alignment horizontal="center" vertical="center" wrapText="1"/>
    </xf>
    <xf numFmtId="0" fontId="0" fillId="0" borderId="0" xfId="0" applyNumberFormat="1" applyFill="1" applyAlignment="1">
      <alignment horizontal="center" vertical="center" wrapText="1"/>
    </xf>
    <xf numFmtId="0" fontId="15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 applyProtection="1">
      <alignment horizontal="left" vertical="center"/>
    </xf>
    <xf numFmtId="0" fontId="0" fillId="0" borderId="0" xfId="0" applyProtection="1">
      <alignment vertical="center"/>
    </xf>
    <xf numFmtId="0" fontId="0" fillId="0" borderId="0" xfId="0" applyProtection="1">
      <alignment vertical="center"/>
      <protection locked="0"/>
    </xf>
    <xf numFmtId="0" fontId="2" fillId="0" borderId="1" xfId="0" applyFont="1" applyBorder="1" applyAlignment="1">
      <alignment horizontal="center" vertical="center" wrapText="1"/>
    </xf>
    <xf numFmtId="0" fontId="0" fillId="0" borderId="1" xfId="0" applyBorder="1">
      <alignment vertical="center"/>
    </xf>
    <xf numFmtId="0" fontId="2" fillId="0" borderId="1" xfId="0" applyFont="1" applyBorder="1" applyAlignment="1">
      <alignment horizontal="right" vertical="center" wrapText="1"/>
    </xf>
    <xf numFmtId="0" fontId="22" fillId="0" borderId="0" xfId="0" applyFont="1">
      <alignment vertical="center"/>
    </xf>
    <xf numFmtId="0" fontId="2" fillId="0" borderId="1" xfId="0" applyFont="1" applyFill="1" applyBorder="1" applyAlignment="1" applyProtection="1">
      <alignment horizontal="center" vertical="center"/>
      <protection hidden="1"/>
    </xf>
    <xf numFmtId="0" fontId="2" fillId="0" borderId="2" xfId="0" applyFont="1" applyFill="1" applyBorder="1" applyAlignment="1" applyProtection="1">
      <alignment horizontal="center" vertical="center"/>
      <protection hidden="1"/>
    </xf>
    <xf numFmtId="0" fontId="2" fillId="0" borderId="11" xfId="0" applyFont="1" applyFill="1" applyBorder="1" applyAlignment="1" applyProtection="1">
      <alignment horizontal="center" vertical="center"/>
      <protection hidden="1"/>
    </xf>
    <xf numFmtId="0" fontId="2" fillId="0" borderId="6" xfId="0" applyFont="1" applyFill="1" applyBorder="1" applyAlignment="1" applyProtection="1">
      <alignment horizontal="center" vertical="center"/>
      <protection hidden="1"/>
    </xf>
    <xf numFmtId="176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76" fontId="2" fillId="0" borderId="1" xfId="0" applyNumberFormat="1" applyFont="1" applyBorder="1" applyAlignment="1">
      <alignment horizontal="center" vertical="center"/>
    </xf>
    <xf numFmtId="176" fontId="2" fillId="0" borderId="1" xfId="0" applyNumberFormat="1" applyFont="1" applyBorder="1" applyAlignment="1">
      <alignment horizontal="left" vertical="center"/>
    </xf>
    <xf numFmtId="0" fontId="24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right" vertical="center"/>
    </xf>
    <xf numFmtId="0" fontId="5" fillId="0" borderId="0" xfId="0" applyFont="1" applyFill="1" applyAlignment="1" applyProtection="1">
      <alignment horizontal="center" vertical="center"/>
      <protection hidden="1"/>
    </xf>
    <xf numFmtId="0" fontId="5" fillId="3" borderId="0" xfId="0" applyFont="1" applyFill="1" applyAlignment="1" applyProtection="1">
      <alignment horizontal="left" vertical="center"/>
      <protection locked="0" hidden="1"/>
    </xf>
    <xf numFmtId="176" fontId="2" fillId="0" borderId="26" xfId="0" applyNumberFormat="1" applyFont="1" applyBorder="1" applyAlignment="1">
      <alignment horizontal="center" vertical="center"/>
    </xf>
    <xf numFmtId="176" fontId="2" fillId="0" borderId="12" xfId="0" applyNumberFormat="1" applyFont="1" applyBorder="1" applyAlignment="1">
      <alignment horizontal="center" vertical="center"/>
    </xf>
    <xf numFmtId="176" fontId="2" fillId="0" borderId="8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5" fillId="0" borderId="0" xfId="0" applyFont="1" applyFill="1" applyAlignment="1" applyProtection="1">
      <alignment horizontal="left" vertical="center"/>
      <protection hidden="1"/>
    </xf>
    <xf numFmtId="0" fontId="23" fillId="0" borderId="0" xfId="2" applyFill="1" applyAlignment="1" applyProtection="1">
      <alignment horizontal="center" vertical="center"/>
    </xf>
    <xf numFmtId="0" fontId="5" fillId="0" borderId="0" xfId="0" applyFont="1" applyFill="1" applyAlignment="1" applyProtection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right" vertical="center"/>
    </xf>
    <xf numFmtId="176" fontId="2" fillId="0" borderId="6" xfId="0" applyNumberFormat="1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7" xfId="0" applyNumberFormat="1" applyFont="1" applyBorder="1" applyAlignment="1">
      <alignment horizontal="center" vertical="center"/>
    </xf>
    <xf numFmtId="176" fontId="2" fillId="0" borderId="18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4" fillId="0" borderId="0" xfId="0" applyFont="1" applyBorder="1" applyAlignment="1" applyProtection="1">
      <alignment horizontal="left" vertical="center" wrapText="1"/>
      <protection hidden="1"/>
    </xf>
    <xf numFmtId="176" fontId="4" fillId="0" borderId="5" xfId="0" applyNumberFormat="1" applyFont="1" applyBorder="1" applyAlignment="1">
      <alignment horizontal="center" vertical="center" wrapText="1"/>
    </xf>
    <xf numFmtId="176" fontId="4" fillId="0" borderId="6" xfId="0" applyNumberFormat="1" applyFont="1" applyBorder="1" applyAlignment="1">
      <alignment horizontal="center" vertical="center" wrapText="1"/>
    </xf>
    <xf numFmtId="176" fontId="2" fillId="0" borderId="5" xfId="0" applyNumberFormat="1" applyFont="1" applyBorder="1" applyAlignment="1">
      <alignment horizontal="center" vertical="center" wrapText="1"/>
    </xf>
    <xf numFmtId="176" fontId="2" fillId="0" borderId="6" xfId="0" applyNumberFormat="1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10" fontId="10" fillId="0" borderId="1" xfId="0" applyNumberFormat="1" applyFont="1" applyBorder="1" applyAlignment="1">
      <alignment horizontal="center" vertical="center" wrapText="1"/>
    </xf>
    <xf numFmtId="176" fontId="2" fillId="0" borderId="1" xfId="0" applyNumberFormat="1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 applyProtection="1">
      <alignment horizontal="center" vertical="center" wrapText="1"/>
      <protection hidden="1"/>
    </xf>
    <xf numFmtId="0" fontId="2" fillId="0" borderId="6" xfId="0" applyFont="1" applyBorder="1" applyAlignment="1" applyProtection="1">
      <alignment horizontal="center" vertical="center" wrapText="1"/>
      <protection hidden="1"/>
    </xf>
    <xf numFmtId="0" fontId="2" fillId="0" borderId="21" xfId="0" applyFont="1" applyBorder="1" applyAlignment="1" applyProtection="1">
      <alignment horizontal="center" vertical="center" wrapText="1"/>
      <protection hidden="1"/>
    </xf>
    <xf numFmtId="0" fontId="2" fillId="0" borderId="19" xfId="0" applyFont="1" applyBorder="1" applyAlignment="1" applyProtection="1">
      <alignment horizontal="center" vertical="center" wrapText="1"/>
      <protection hidden="1"/>
    </xf>
    <xf numFmtId="0" fontId="4" fillId="0" borderId="12" xfId="0" applyFont="1" applyBorder="1" applyAlignment="1">
      <alignment horizontal="left" vertical="center"/>
    </xf>
    <xf numFmtId="177" fontId="19" fillId="0" borderId="3" xfId="0" applyNumberFormat="1" applyFont="1" applyBorder="1" applyAlignment="1">
      <alignment horizontal="center" vertical="center"/>
    </xf>
    <xf numFmtId="177" fontId="19" fillId="0" borderId="4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5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177" fontId="19" fillId="0" borderId="1" xfId="0" applyNumberFormat="1" applyFont="1" applyBorder="1" applyAlignment="1">
      <alignment horizontal="center" vertical="center"/>
    </xf>
    <xf numFmtId="177" fontId="2" fillId="0" borderId="3" xfId="0" applyNumberFormat="1" applyFont="1" applyFill="1" applyBorder="1" applyAlignment="1">
      <alignment horizontal="center" vertical="center"/>
    </xf>
    <xf numFmtId="177" fontId="2" fillId="0" borderId="4" xfId="0" applyNumberFormat="1" applyFont="1" applyFill="1" applyBorder="1" applyAlignment="1">
      <alignment horizontal="center" vertical="center"/>
    </xf>
    <xf numFmtId="177" fontId="2" fillId="0" borderId="1" xfId="0" applyNumberFormat="1" applyFont="1" applyFill="1" applyBorder="1" applyAlignment="1">
      <alignment horizontal="center" vertical="center"/>
    </xf>
    <xf numFmtId="177" fontId="2" fillId="0" borderId="27" xfId="0" applyNumberFormat="1" applyFont="1" applyFill="1" applyBorder="1" applyAlignment="1" applyProtection="1">
      <alignment horizontal="center" vertical="center" wrapText="1"/>
      <protection hidden="1"/>
    </xf>
    <xf numFmtId="177" fontId="2" fillId="0" borderId="28" xfId="0" applyNumberFormat="1" applyFont="1" applyFill="1" applyBorder="1" applyAlignment="1" applyProtection="1">
      <alignment horizontal="center" vertical="center" wrapText="1"/>
      <protection hidden="1"/>
    </xf>
    <xf numFmtId="177" fontId="2" fillId="0" borderId="29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1" xfId="0" applyFont="1" applyBorder="1" applyAlignment="1">
      <alignment horizontal="left" vertical="center"/>
    </xf>
    <xf numFmtId="0" fontId="2" fillId="0" borderId="13" xfId="0" applyFont="1" applyBorder="1" applyAlignment="1">
      <alignment horizontal="left" vertical="center"/>
    </xf>
    <xf numFmtId="49" fontId="5" fillId="0" borderId="12" xfId="0" applyNumberFormat="1" applyFont="1" applyFill="1" applyBorder="1" applyAlignment="1">
      <alignment horizontal="left" vertical="center" wrapText="1"/>
    </xf>
    <xf numFmtId="177" fontId="5" fillId="0" borderId="14" xfId="0" applyNumberFormat="1" applyFont="1" applyFill="1" applyBorder="1" applyAlignment="1">
      <alignment horizontal="left" vertical="center" wrapText="1"/>
    </xf>
    <xf numFmtId="177" fontId="5" fillId="0" borderId="0" xfId="0" applyNumberFormat="1" applyFont="1" applyFill="1" applyBorder="1" applyAlignment="1">
      <alignment horizontal="left" vertical="center" wrapText="1"/>
    </xf>
    <xf numFmtId="0" fontId="7" fillId="0" borderId="0" xfId="0" applyNumberFormat="1" applyFont="1" applyFill="1" applyAlignment="1" applyProtection="1">
      <alignment horizontal="center" vertical="center" wrapText="1"/>
    </xf>
    <xf numFmtId="49" fontId="7" fillId="0" borderId="0" xfId="0" applyNumberFormat="1" applyFont="1" applyFill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center" vertical="center" wrapText="1"/>
    </xf>
    <xf numFmtId="49" fontId="5" fillId="0" borderId="7" xfId="0" applyNumberFormat="1" applyFont="1" applyFill="1" applyBorder="1" applyAlignment="1">
      <alignment horizontal="center" vertical="center" wrapText="1"/>
    </xf>
    <xf numFmtId="0" fontId="5" fillId="0" borderId="11" xfId="0" applyNumberFormat="1" applyFont="1" applyFill="1" applyBorder="1" applyAlignment="1">
      <alignment horizontal="right" vertical="center" wrapText="1"/>
    </xf>
    <xf numFmtId="0" fontId="5" fillId="0" borderId="13" xfId="0" applyNumberFormat="1" applyFont="1" applyFill="1" applyBorder="1" applyAlignment="1">
      <alignment horizontal="right" vertical="center" wrapText="1"/>
    </xf>
    <xf numFmtId="0" fontId="5" fillId="0" borderId="10" xfId="0" applyNumberFormat="1" applyFont="1" applyFill="1" applyBorder="1" applyAlignment="1">
      <alignment horizontal="right" vertical="center" wrapText="1"/>
    </xf>
    <xf numFmtId="0" fontId="5" fillId="0" borderId="1" xfId="0" applyNumberFormat="1" applyFont="1" applyFill="1" applyBorder="1" applyAlignment="1">
      <alignment horizontal="right" vertical="center" wrapText="1"/>
    </xf>
    <xf numFmtId="49" fontId="5" fillId="0" borderId="0" xfId="0" applyNumberFormat="1" applyFont="1" applyFill="1" applyAlignment="1">
      <alignment horizontal="center" vertical="center" wrapText="1"/>
    </xf>
    <xf numFmtId="177" fontId="5" fillId="0" borderId="0" xfId="0" applyNumberFormat="1" applyFont="1" applyFill="1" applyAlignment="1">
      <alignment horizontal="center" vertical="center" wrapText="1"/>
    </xf>
    <xf numFmtId="179" fontId="5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13" fillId="0" borderId="0" xfId="0" applyNumberFormat="1" applyFont="1" applyFill="1" applyAlignment="1">
      <alignment horizontal="left" vertical="center" wrapText="1"/>
    </xf>
  </cellXfs>
  <cellStyles count="3">
    <cellStyle name="一般" xfId="0" builtinId="0"/>
    <cellStyle name="百分比" xfId="1" builtinId="5"/>
    <cellStyle name="超連結" xfId="2" builtinId="8"/>
  </cellStyles>
  <dxfs count="9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70C0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5" Type="http://schemas.openxmlformats.org/officeDocument/2006/relationships/image" Target="../media/image4.jpg"/><Relationship Id="rId4" Type="http://schemas.openxmlformats.org/officeDocument/2006/relationships/hyperlink" Target="#'&#38468;&#20214;2-1-&#25910;&#36027;&#26126;&#32048;&#34920;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19318</xdr:colOff>
      <xdr:row>0</xdr:row>
      <xdr:rowOff>68891</xdr:rowOff>
    </xdr:from>
    <xdr:to>
      <xdr:col>14</xdr:col>
      <xdr:colOff>97087</xdr:colOff>
      <xdr:row>65</xdr:row>
      <xdr:rowOff>38139</xdr:rowOff>
    </xdr:to>
    <xdr:pic>
      <xdr:nvPicPr>
        <xdr:cNvPr id="5" name="圖片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18" y="68891"/>
          <a:ext cx="9642183" cy="13632696"/>
        </a:xfrm>
        <a:prstGeom prst="rect">
          <a:avLst/>
        </a:prstGeom>
      </xdr:spPr>
    </xdr:pic>
    <xdr:clientData/>
  </xdr:twoCellAnchor>
  <xdr:twoCellAnchor editAs="oneCell">
    <xdr:from>
      <xdr:col>0</xdr:col>
      <xdr:colOff>53120</xdr:colOff>
      <xdr:row>68</xdr:row>
      <xdr:rowOff>69235</xdr:rowOff>
    </xdr:from>
    <xdr:to>
      <xdr:col>14</xdr:col>
      <xdr:colOff>130889</xdr:colOff>
      <xdr:row>133</xdr:row>
      <xdr:rowOff>42094</xdr:rowOff>
    </xdr:to>
    <xdr:pic>
      <xdr:nvPicPr>
        <xdr:cNvPr id="6" name="圖片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20" y="14363304"/>
          <a:ext cx="9642183" cy="13636307"/>
        </a:xfrm>
        <a:prstGeom prst="rect">
          <a:avLst/>
        </a:prstGeom>
      </xdr:spPr>
    </xdr:pic>
    <xdr:clientData/>
  </xdr:twoCellAnchor>
  <xdr:twoCellAnchor editAs="oneCell">
    <xdr:from>
      <xdr:col>0</xdr:col>
      <xdr:colOff>14654</xdr:colOff>
      <xdr:row>136</xdr:row>
      <xdr:rowOff>112126</xdr:rowOff>
    </xdr:from>
    <xdr:to>
      <xdr:col>14</xdr:col>
      <xdr:colOff>92423</xdr:colOff>
      <xdr:row>201</xdr:row>
      <xdr:rowOff>87420</xdr:rowOff>
    </xdr:to>
    <xdr:pic>
      <xdr:nvPicPr>
        <xdr:cNvPr id="7" name="圖片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4" y="28700264"/>
          <a:ext cx="9642183" cy="13638742"/>
        </a:xfrm>
        <a:prstGeom prst="rect">
          <a:avLst/>
        </a:prstGeom>
      </xdr:spPr>
    </xdr:pic>
    <xdr:clientData/>
  </xdr:twoCellAnchor>
  <xdr:twoCellAnchor>
    <xdr:from>
      <xdr:col>13</xdr:col>
      <xdr:colOff>441436</xdr:colOff>
      <xdr:row>75</xdr:row>
      <xdr:rowOff>99850</xdr:rowOff>
    </xdr:from>
    <xdr:to>
      <xdr:col>14</xdr:col>
      <xdr:colOff>474281</xdr:colOff>
      <xdr:row>79</xdr:row>
      <xdr:rowOff>7884</xdr:rowOff>
    </xdr:to>
    <xdr:sp macro="" textlink="">
      <xdr:nvSpPr>
        <xdr:cNvPr id="12" name="圓角矩形 11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SpPr/>
      </xdr:nvSpPr>
      <xdr:spPr>
        <a:xfrm>
          <a:off x="9322677" y="15865367"/>
          <a:ext cx="716018" cy="748862"/>
        </a:xfrm>
        <a:prstGeom prst="roundRect">
          <a:avLst/>
        </a:prstGeom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zh-TW" altLang="en-US" sz="1600">
              <a:latin typeface="標楷體" panose="03000509000000000000" pitchFamily="65" charset="-120"/>
              <a:ea typeface="標楷體" panose="03000509000000000000" pitchFamily="65" charset="-120"/>
            </a:rPr>
            <a:t>返回填寫</a:t>
          </a:r>
        </a:p>
      </xdr:txBody>
    </xdr:sp>
    <xdr:clientData/>
  </xdr:twoCellAnchor>
  <xdr:twoCellAnchor editAs="oneCell">
    <xdr:from>
      <xdr:col>0</xdr:col>
      <xdr:colOff>13138</xdr:colOff>
      <xdr:row>204</xdr:row>
      <xdr:rowOff>105103</xdr:rowOff>
    </xdr:from>
    <xdr:to>
      <xdr:col>14</xdr:col>
      <xdr:colOff>89524</xdr:colOff>
      <xdr:row>269</xdr:row>
      <xdr:rowOff>81978</xdr:rowOff>
    </xdr:to>
    <xdr:pic>
      <xdr:nvPicPr>
        <xdr:cNvPr id="2" name="圖片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38" y="42987310"/>
          <a:ext cx="9640800" cy="13640323"/>
        </a:xfrm>
        <a:prstGeom prst="rect">
          <a:avLst/>
        </a:prstGeom>
      </xdr:spPr>
    </xdr:pic>
    <xdr:clientData/>
  </xdr:twoCellAnchor>
  <xdr:twoCellAnchor>
    <xdr:from>
      <xdr:col>13</xdr:col>
      <xdr:colOff>529459</xdr:colOff>
      <xdr:row>51</xdr:row>
      <xdr:rowOff>95907</xdr:rowOff>
    </xdr:from>
    <xdr:to>
      <xdr:col>14</xdr:col>
      <xdr:colOff>562304</xdr:colOff>
      <xdr:row>55</xdr:row>
      <xdr:rowOff>3942</xdr:rowOff>
    </xdr:to>
    <xdr:sp macro="" textlink="">
      <xdr:nvSpPr>
        <xdr:cNvPr id="10" name="圓角矩形 9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/>
      </xdr:nvSpPr>
      <xdr:spPr>
        <a:xfrm>
          <a:off x="9410700" y="10816459"/>
          <a:ext cx="716018" cy="748862"/>
        </a:xfrm>
        <a:prstGeom prst="roundRect">
          <a:avLst/>
        </a:prstGeom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zh-TW" altLang="en-US" sz="1600">
              <a:latin typeface="標楷體" panose="03000509000000000000" pitchFamily="65" charset="-120"/>
              <a:ea typeface="標楷體" panose="03000509000000000000" pitchFamily="65" charset="-120"/>
            </a:rPr>
            <a:t>返回填寫</a:t>
          </a:r>
        </a:p>
      </xdr:txBody>
    </xdr:sp>
    <xdr:clientData/>
  </xdr:twoCellAnchor>
  <xdr:twoCellAnchor>
    <xdr:from>
      <xdr:col>13</xdr:col>
      <xdr:colOff>466397</xdr:colOff>
      <xdr:row>181</xdr:row>
      <xdr:rowOff>190500</xdr:rowOff>
    </xdr:from>
    <xdr:to>
      <xdr:col>14</xdr:col>
      <xdr:colOff>499242</xdr:colOff>
      <xdr:row>185</xdr:row>
      <xdr:rowOff>98534</xdr:rowOff>
    </xdr:to>
    <xdr:sp macro="" textlink="">
      <xdr:nvSpPr>
        <xdr:cNvPr id="11" name="圓角矩形 10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SpPr/>
      </xdr:nvSpPr>
      <xdr:spPr>
        <a:xfrm>
          <a:off x="9347638" y="38237948"/>
          <a:ext cx="716018" cy="748862"/>
        </a:xfrm>
        <a:prstGeom prst="roundRect">
          <a:avLst/>
        </a:prstGeom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zh-TW" altLang="en-US" sz="1600">
              <a:latin typeface="標楷體" panose="03000509000000000000" pitchFamily="65" charset="-120"/>
              <a:ea typeface="標楷體" panose="03000509000000000000" pitchFamily="65" charset="-120"/>
            </a:rPr>
            <a:t>返回填寫</a:t>
          </a:r>
        </a:p>
      </xdr:txBody>
    </xdr:sp>
    <xdr:clientData/>
  </xdr:twoCellAnchor>
  <xdr:twoCellAnchor>
    <xdr:from>
      <xdr:col>13</xdr:col>
      <xdr:colOff>505811</xdr:colOff>
      <xdr:row>104</xdr:row>
      <xdr:rowOff>197069</xdr:rowOff>
    </xdr:from>
    <xdr:to>
      <xdr:col>14</xdr:col>
      <xdr:colOff>538656</xdr:colOff>
      <xdr:row>108</xdr:row>
      <xdr:rowOff>105103</xdr:rowOff>
    </xdr:to>
    <xdr:sp macro="" textlink="">
      <xdr:nvSpPr>
        <xdr:cNvPr id="15" name="圓角矩形 14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SpPr/>
      </xdr:nvSpPr>
      <xdr:spPr>
        <a:xfrm>
          <a:off x="9387052" y="22058586"/>
          <a:ext cx="716018" cy="748862"/>
        </a:xfrm>
        <a:prstGeom prst="roundRect">
          <a:avLst/>
        </a:prstGeom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zh-TW" altLang="en-US" sz="1600">
              <a:latin typeface="標楷體" panose="03000509000000000000" pitchFamily="65" charset="-120"/>
              <a:ea typeface="標楷體" panose="03000509000000000000" pitchFamily="65" charset="-120"/>
            </a:rPr>
            <a:t>返回填寫</a:t>
          </a:r>
        </a:p>
      </xdr:txBody>
    </xdr:sp>
    <xdr:clientData/>
  </xdr:twoCellAnchor>
  <xdr:twoCellAnchor>
    <xdr:from>
      <xdr:col>13</xdr:col>
      <xdr:colOff>308742</xdr:colOff>
      <xdr:row>13</xdr:row>
      <xdr:rowOff>45983</xdr:rowOff>
    </xdr:from>
    <xdr:to>
      <xdr:col>14</xdr:col>
      <xdr:colOff>341587</xdr:colOff>
      <xdr:row>16</xdr:row>
      <xdr:rowOff>164225</xdr:rowOff>
    </xdr:to>
    <xdr:sp macro="" textlink="">
      <xdr:nvSpPr>
        <xdr:cNvPr id="16" name="圓角矩形 15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SpPr/>
      </xdr:nvSpPr>
      <xdr:spPr>
        <a:xfrm>
          <a:off x="9189983" y="2778673"/>
          <a:ext cx="716018" cy="748862"/>
        </a:xfrm>
        <a:prstGeom prst="roundRect">
          <a:avLst/>
        </a:prstGeom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zh-TW" altLang="en-US" sz="1600">
              <a:latin typeface="標楷體" panose="03000509000000000000" pitchFamily="65" charset="-120"/>
              <a:ea typeface="標楷體" panose="03000509000000000000" pitchFamily="65" charset="-120"/>
            </a:rPr>
            <a:t>返回填寫</a:t>
          </a:r>
        </a:p>
      </xdr:txBody>
    </xdr:sp>
    <xdr:clientData/>
  </xdr:twoCellAnchor>
  <xdr:twoCellAnchor>
    <xdr:from>
      <xdr:col>13</xdr:col>
      <xdr:colOff>407276</xdr:colOff>
      <xdr:row>157</xdr:row>
      <xdr:rowOff>19707</xdr:rowOff>
    </xdr:from>
    <xdr:to>
      <xdr:col>14</xdr:col>
      <xdr:colOff>440121</xdr:colOff>
      <xdr:row>160</xdr:row>
      <xdr:rowOff>137949</xdr:rowOff>
    </xdr:to>
    <xdr:sp macro="" textlink="">
      <xdr:nvSpPr>
        <xdr:cNvPr id="17" name="圓角矩形 16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SpPr/>
      </xdr:nvSpPr>
      <xdr:spPr>
        <a:xfrm>
          <a:off x="9288517" y="33022190"/>
          <a:ext cx="716018" cy="748862"/>
        </a:xfrm>
        <a:prstGeom prst="roundRect">
          <a:avLst/>
        </a:prstGeom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zh-TW" altLang="en-US" sz="1600">
              <a:latin typeface="標楷體" panose="03000509000000000000" pitchFamily="65" charset="-120"/>
              <a:ea typeface="標楷體" panose="03000509000000000000" pitchFamily="65" charset="-120"/>
            </a:rPr>
            <a:t>返回填寫</a:t>
          </a:r>
        </a:p>
      </xdr:txBody>
    </xdr:sp>
    <xdr:clientData/>
  </xdr:twoCellAnchor>
  <xdr:twoCellAnchor>
    <xdr:from>
      <xdr:col>13</xdr:col>
      <xdr:colOff>315311</xdr:colOff>
      <xdr:row>232</xdr:row>
      <xdr:rowOff>183931</xdr:rowOff>
    </xdr:from>
    <xdr:to>
      <xdr:col>14</xdr:col>
      <xdr:colOff>348156</xdr:colOff>
      <xdr:row>236</xdr:row>
      <xdr:rowOff>91965</xdr:rowOff>
    </xdr:to>
    <xdr:sp macro="" textlink="">
      <xdr:nvSpPr>
        <xdr:cNvPr id="18" name="圓角矩形 17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SpPr/>
      </xdr:nvSpPr>
      <xdr:spPr>
        <a:xfrm>
          <a:off x="9196552" y="48951931"/>
          <a:ext cx="716018" cy="748862"/>
        </a:xfrm>
        <a:prstGeom prst="roundRect">
          <a:avLst/>
        </a:prstGeom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zh-TW" altLang="en-US" sz="1600">
              <a:latin typeface="標楷體" panose="03000509000000000000" pitchFamily="65" charset="-120"/>
              <a:ea typeface="標楷體" panose="03000509000000000000" pitchFamily="65" charset="-120"/>
            </a:rPr>
            <a:t>返回填寫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22</xdr:col>
      <xdr:colOff>803413</xdr:colOff>
      <xdr:row>0</xdr:row>
      <xdr:rowOff>33131</xdr:rowOff>
    </xdr:from>
    <xdr:ext cx="813043" cy="325730"/>
    <xdr:sp macro="" textlink="">
      <xdr:nvSpPr>
        <xdr:cNvPr id="2" name="文字方塊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0378109" y="33131"/>
          <a:ext cx="813043" cy="325730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zh-TW" altLang="en-US" sz="1400">
              <a:latin typeface="標楷體" panose="03000509000000000000" pitchFamily="65" charset="-120"/>
              <a:ea typeface="標楷體" panose="03000509000000000000" pitchFamily="65" charset="-120"/>
            </a:rPr>
            <a:t>附件</a:t>
          </a:r>
          <a:r>
            <a:rPr lang="en-US" altLang="zh-TW" sz="1400">
              <a:latin typeface="標楷體" panose="03000509000000000000" pitchFamily="65" charset="-120"/>
              <a:ea typeface="標楷體" panose="03000509000000000000" pitchFamily="65" charset="-120"/>
            </a:rPr>
            <a:t>2-1</a:t>
          </a:r>
          <a:endParaRPr lang="zh-TW" altLang="en-US" sz="1400">
            <a:latin typeface="標楷體" panose="03000509000000000000" pitchFamily="65" charset="-120"/>
            <a:ea typeface="標楷體" panose="03000509000000000000" pitchFamily="65" charset="-120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333375</xdr:colOff>
      <xdr:row>0</xdr:row>
      <xdr:rowOff>190500</xdr:rowOff>
    </xdr:from>
    <xdr:ext cx="813043" cy="325730"/>
    <xdr:sp macro="" textlink="">
      <xdr:nvSpPr>
        <xdr:cNvPr id="2" name="文字方塊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5582900" y="190500"/>
          <a:ext cx="813043" cy="325730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zh-TW" altLang="en-US" sz="1400">
              <a:latin typeface="標楷體" panose="03000509000000000000" pitchFamily="65" charset="-120"/>
              <a:ea typeface="標楷體" panose="03000509000000000000" pitchFamily="65" charset="-120"/>
            </a:rPr>
            <a:t>附件</a:t>
          </a:r>
          <a:r>
            <a:rPr lang="en-US" altLang="zh-TW" sz="1400">
              <a:latin typeface="標楷體" panose="03000509000000000000" pitchFamily="65" charset="-120"/>
              <a:ea typeface="標楷體" panose="03000509000000000000" pitchFamily="65" charset="-120"/>
            </a:rPr>
            <a:t>2-2</a:t>
          </a:r>
          <a:endParaRPr lang="zh-TW" altLang="en-US" sz="1400">
            <a:latin typeface="標楷體" panose="03000509000000000000" pitchFamily="65" charset="-120"/>
            <a:ea typeface="標楷體" panose="03000509000000000000" pitchFamily="65" charset="-12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358588</xdr:colOff>
      <xdr:row>0</xdr:row>
      <xdr:rowOff>168089</xdr:rowOff>
    </xdr:from>
    <xdr:ext cx="697627" cy="359137"/>
    <xdr:sp macro="" textlink="">
      <xdr:nvSpPr>
        <xdr:cNvPr id="2" name="文字方塊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6734735" y="168089"/>
          <a:ext cx="697627" cy="359137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zh-TW" altLang="en-US" sz="1600">
              <a:latin typeface="標楷體" panose="03000509000000000000" pitchFamily="65" charset="-120"/>
              <a:ea typeface="標楷體" panose="03000509000000000000" pitchFamily="65" charset="-120"/>
            </a:rPr>
            <a:t>附件</a:t>
          </a:r>
          <a:r>
            <a:rPr lang="en-US" altLang="zh-TW" sz="1600">
              <a:latin typeface="標楷體" panose="03000509000000000000" pitchFamily="65" charset="-120"/>
              <a:ea typeface="標楷體" panose="03000509000000000000" pitchFamily="65" charset="-120"/>
            </a:rPr>
            <a:t>3</a:t>
          </a:r>
          <a:endParaRPr lang="zh-TW" altLang="en-US" sz="1600">
            <a:latin typeface="標楷體" panose="03000509000000000000" pitchFamily="65" charset="-120"/>
            <a:ea typeface="標楷體" panose="03000509000000000000" pitchFamily="65" charset="-120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1"/>
  <sheetViews>
    <sheetView tabSelected="1" view="pageBreakPreview" zoomScale="145" zoomScaleNormal="145" zoomScaleSheetLayoutView="145" workbookViewId="0">
      <selection activeCell="A11" sqref="A11"/>
    </sheetView>
  </sheetViews>
  <sheetFormatPr defaultRowHeight="16.5" x14ac:dyDescent="0.25"/>
  <cols>
    <col min="1" max="16384" width="9" style="171"/>
  </cols>
  <sheetData>
    <row r="11" spans="1:1" x14ac:dyDescent="0.25">
      <c r="A11" s="172"/>
    </row>
  </sheetData>
  <sheetProtection algorithmName="SHA-512" hashValue="aKNMhmkoXxUJ8tgugQ9VoRRJHZQqyeSbv5RptTv6/B8CGpAZEtbRC+17tebrKBj3LJ3pr+JZ9Xz4uXETK0GiVQ==" saltValue="h8/P+3igDxtfC7CQhDncaw==" spinCount="100000" sheet="1" objects="1" scenarios="1" selectLockedCells="1"/>
  <phoneticPr fontId="1" type="noConversion"/>
  <printOptions horizontalCentered="1"/>
  <pageMargins left="0.39370078740157483" right="0.39370078740157483" top="0.74803149606299213" bottom="0.74803149606299213" header="0.31496062992125984" footer="0.31496062992125984"/>
  <pageSetup paperSize="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7"/>
  <sheetViews>
    <sheetView zoomScale="115" zoomScaleNormal="115" workbookViewId="0">
      <selection activeCell="Y9" sqref="Y9:Y14"/>
    </sheetView>
  </sheetViews>
  <sheetFormatPr defaultRowHeight="16.5" x14ac:dyDescent="0.25"/>
  <cols>
    <col min="3" max="3" width="10.75" bestFit="1" customWidth="1"/>
    <col min="4" max="4" width="9" hidden="1" customWidth="1"/>
    <col min="5" max="5" width="10.75" customWidth="1"/>
    <col min="6" max="6" width="10.75" hidden="1" customWidth="1"/>
    <col min="7" max="7" width="10.75" customWidth="1"/>
    <col min="8" max="8" width="10.75" hidden="1" customWidth="1"/>
    <col min="9" max="9" width="10.75" customWidth="1"/>
    <col min="10" max="10" width="10.75" hidden="1" customWidth="1"/>
    <col min="11" max="11" width="10.75" customWidth="1"/>
    <col min="12" max="12" width="10.75" hidden="1" customWidth="1"/>
    <col min="13" max="13" width="10.75" customWidth="1"/>
    <col min="14" max="14" width="10.75" hidden="1" customWidth="1"/>
    <col min="15" max="15" width="10.75" customWidth="1"/>
    <col min="16" max="16" width="10.75" hidden="1" customWidth="1"/>
    <col min="17" max="17" width="10.75" customWidth="1"/>
    <col min="18" max="18" width="10.75" hidden="1" customWidth="1"/>
    <col min="19" max="19" width="10.75" customWidth="1"/>
    <col min="20" max="20" width="10.75" hidden="1" customWidth="1"/>
    <col min="21" max="21" width="10.75" customWidth="1"/>
    <col min="22" max="22" width="10.75" hidden="1" customWidth="1"/>
    <col min="23" max="23" width="10.75" customWidth="1"/>
    <col min="24" max="24" width="10.75" hidden="1" customWidth="1"/>
    <col min="25" max="25" width="10.75" customWidth="1"/>
    <col min="26" max="26" width="9" hidden="1" customWidth="1"/>
  </cols>
  <sheetData>
    <row r="1" spans="1:26" ht="27.75" x14ac:dyDescent="0.25">
      <c r="A1" s="185" t="s">
        <v>114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185"/>
    </row>
    <row r="2" spans="1:26" ht="19.5" x14ac:dyDescent="0.25">
      <c r="A2" s="187" t="s">
        <v>95</v>
      </c>
      <c r="B2" s="187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</row>
    <row r="4" spans="1:26" ht="34.5" x14ac:dyDescent="0.25">
      <c r="A4" s="175" t="s">
        <v>38</v>
      </c>
      <c r="B4" s="11"/>
      <c r="C4" s="184" t="s">
        <v>9</v>
      </c>
      <c r="D4" s="184"/>
      <c r="E4" s="184"/>
      <c r="F4" s="184"/>
      <c r="G4" s="184"/>
      <c r="H4" s="184"/>
      <c r="I4" s="184"/>
      <c r="J4" s="184"/>
      <c r="K4" s="184"/>
      <c r="L4" s="184"/>
      <c r="M4" s="184"/>
      <c r="N4" s="184"/>
      <c r="O4" s="184"/>
      <c r="P4" s="184"/>
      <c r="Q4" s="184"/>
      <c r="R4" s="184"/>
      <c r="S4" s="184"/>
      <c r="T4" s="184"/>
      <c r="U4" s="184"/>
      <c r="V4" s="184"/>
      <c r="W4" s="184"/>
      <c r="X4" s="184"/>
      <c r="Y4" s="184"/>
    </row>
    <row r="5" spans="1:26" ht="17.25" x14ac:dyDescent="0.25">
      <c r="A5" s="186" t="s">
        <v>2</v>
      </c>
      <c r="B5" s="186"/>
      <c r="C5" s="189" t="s">
        <v>102</v>
      </c>
      <c r="D5" s="190"/>
      <c r="E5" s="190"/>
      <c r="F5" s="190"/>
      <c r="G5" s="190"/>
      <c r="H5" s="190"/>
      <c r="I5" s="190"/>
      <c r="J5" s="191"/>
      <c r="K5" s="183" t="s">
        <v>86</v>
      </c>
      <c r="L5" s="183"/>
      <c r="M5" s="183"/>
      <c r="N5" s="183"/>
      <c r="O5" s="183"/>
      <c r="P5" s="183"/>
      <c r="Q5" s="183"/>
      <c r="R5" s="183"/>
      <c r="S5" s="183" t="s">
        <v>103</v>
      </c>
      <c r="T5" s="183"/>
      <c r="U5" s="183"/>
      <c r="V5" s="183"/>
      <c r="W5" s="183"/>
      <c r="X5" s="183"/>
      <c r="Y5" s="183"/>
      <c r="Z5" s="183"/>
    </row>
    <row r="6" spans="1:26" ht="34.5" x14ac:dyDescent="0.25">
      <c r="A6" s="173" t="s">
        <v>89</v>
      </c>
      <c r="B6" s="173" t="s">
        <v>88</v>
      </c>
      <c r="C6" s="78" t="s">
        <v>3</v>
      </c>
      <c r="D6" s="78"/>
      <c r="E6" s="78" t="s">
        <v>4</v>
      </c>
      <c r="F6" s="78"/>
      <c r="G6" s="78" t="s">
        <v>5</v>
      </c>
      <c r="H6" s="78"/>
      <c r="I6" s="78" t="s">
        <v>6</v>
      </c>
      <c r="J6" s="78"/>
      <c r="K6" s="78" t="s">
        <v>3</v>
      </c>
      <c r="L6" s="78"/>
      <c r="M6" s="78" t="s">
        <v>4</v>
      </c>
      <c r="N6" s="78"/>
      <c r="O6" s="78" t="s">
        <v>5</v>
      </c>
      <c r="P6" s="78"/>
      <c r="Q6" s="78" t="s">
        <v>6</v>
      </c>
      <c r="R6" s="174"/>
      <c r="S6" s="78" t="s">
        <v>3</v>
      </c>
      <c r="T6" s="78"/>
      <c r="U6" s="78" t="s">
        <v>4</v>
      </c>
      <c r="V6" s="78"/>
      <c r="W6" s="78" t="s">
        <v>5</v>
      </c>
      <c r="X6" s="78"/>
      <c r="Y6" s="78" t="s">
        <v>6</v>
      </c>
      <c r="Z6" s="174"/>
    </row>
    <row r="7" spans="1:26" ht="17.25" x14ac:dyDescent="0.25">
      <c r="A7" s="173" t="s">
        <v>0</v>
      </c>
      <c r="B7" s="11"/>
      <c r="C7" s="12"/>
      <c r="D7" s="83">
        <f>IF($B7="期",C7,C7*$B$4)</f>
        <v>0</v>
      </c>
      <c r="E7" s="12"/>
      <c r="F7" s="83">
        <f>IF($B7="期",E7,E7*$B$4)</f>
        <v>0</v>
      </c>
      <c r="G7" s="12"/>
      <c r="H7" s="83">
        <f>IF($B7="期",G7,G7*$B$4)</f>
        <v>0</v>
      </c>
      <c r="I7" s="12"/>
      <c r="J7" s="83">
        <f>IF($B7="期",I7,I7*$B$4)</f>
        <v>0</v>
      </c>
      <c r="K7" s="12"/>
      <c r="L7" s="83">
        <f t="shared" ref="L7" si="0">IF($B7="期",K7,K7*$B$4)</f>
        <v>0</v>
      </c>
      <c r="M7" s="12"/>
      <c r="N7" s="83">
        <f t="shared" ref="N7" si="1">IF($B7="期",M7,M7*$B$4)</f>
        <v>0</v>
      </c>
      <c r="O7" s="12"/>
      <c r="P7" s="83">
        <f t="shared" ref="P7" si="2">IF($B7="期",O7,O7*$B$4)</f>
        <v>0</v>
      </c>
      <c r="Q7" s="12"/>
      <c r="R7" s="83">
        <f t="shared" ref="R7" si="3">IF($B7="期",Q7,Q7*$B$4)</f>
        <v>0</v>
      </c>
      <c r="S7" s="12"/>
      <c r="T7" s="83">
        <f t="shared" ref="T7" si="4">IF($B7="期",S7,S7*$B$4)</f>
        <v>0</v>
      </c>
      <c r="U7" s="12"/>
      <c r="V7" s="83">
        <f t="shared" ref="V7" si="5">IF($B7="期",U7,U7*$B$4)</f>
        <v>0</v>
      </c>
      <c r="W7" s="12"/>
      <c r="X7" s="83">
        <f t="shared" ref="X7" si="6">IF($B7="期",W7,W7*$B$4)</f>
        <v>0</v>
      </c>
      <c r="Y7" s="12"/>
      <c r="Z7" s="83">
        <f>IF($B7="期",Y7,Y7*$B$4)</f>
        <v>0</v>
      </c>
    </row>
    <row r="8" spans="1:26" ht="17.25" x14ac:dyDescent="0.25">
      <c r="A8" s="173" t="s">
        <v>1</v>
      </c>
      <c r="B8" s="11"/>
      <c r="C8" s="9">
        <f>C9+C10</f>
        <v>0</v>
      </c>
      <c r="D8" s="83">
        <f>IF($B8="期",C8,C8*$B$4)</f>
        <v>0</v>
      </c>
      <c r="E8" s="9">
        <f>E9+E10</f>
        <v>0</v>
      </c>
      <c r="F8" s="83">
        <f>IF($B8="期",E8,E8*$B$4)</f>
        <v>0</v>
      </c>
      <c r="G8" s="9">
        <f>G9+G10</f>
        <v>0</v>
      </c>
      <c r="H8" s="83">
        <f>IF($B8="期",G8,G8*$B$4)</f>
        <v>0</v>
      </c>
      <c r="I8" s="9">
        <f>I9+I10</f>
        <v>0</v>
      </c>
      <c r="J8" s="83">
        <f>IF($B8="期",I8,I8*$B$4)</f>
        <v>0</v>
      </c>
      <c r="K8" s="9">
        <f>K9+K10</f>
        <v>0</v>
      </c>
      <c r="L8" s="83">
        <f>IF($B8="期",K8,K8*$B$4)</f>
        <v>0</v>
      </c>
      <c r="M8" s="9">
        <f>M9+M10</f>
        <v>0</v>
      </c>
      <c r="N8" s="83">
        <f>IF($B8="期",M8,M8*$B$4)</f>
        <v>0</v>
      </c>
      <c r="O8" s="9">
        <f>O9+O10</f>
        <v>0</v>
      </c>
      <c r="P8" s="83">
        <f>IF($B8="期",O8,O8*$B$4)</f>
        <v>0</v>
      </c>
      <c r="Q8" s="9">
        <f>Q9+Q10</f>
        <v>0</v>
      </c>
      <c r="R8" s="83">
        <f>IF($B8="期",Q8,Q8*$B$4)</f>
        <v>0</v>
      </c>
      <c r="S8" s="9">
        <f>S9+S10</f>
        <v>0</v>
      </c>
      <c r="T8" s="83">
        <f>IF($B8="期",S8,S8*$B$4)</f>
        <v>0</v>
      </c>
      <c r="U8" s="9">
        <f>U9+U10</f>
        <v>0</v>
      </c>
      <c r="V8" s="83">
        <f>IF($B8="期",U8,U8*$B$4)</f>
        <v>0</v>
      </c>
      <c r="W8" s="9">
        <f>W9+W10</f>
        <v>0</v>
      </c>
      <c r="X8" s="83">
        <f>IF($B8="期",W8,W8*$B$4)</f>
        <v>0</v>
      </c>
      <c r="Y8" s="9">
        <f>Y9+Y10</f>
        <v>0</v>
      </c>
      <c r="Z8" s="83">
        <f>IF($B8="期",Y8,Y8*$B$4)</f>
        <v>0</v>
      </c>
    </row>
    <row r="9" spans="1:26" ht="34.5" x14ac:dyDescent="0.25">
      <c r="A9" s="69" t="s">
        <v>19</v>
      </c>
      <c r="B9" s="2"/>
      <c r="C9" s="12"/>
      <c r="D9" s="83">
        <f>IF($B$8="期",C9,C9*$B$4)</f>
        <v>0</v>
      </c>
      <c r="E9" s="12"/>
      <c r="F9" s="83">
        <f>IF($B$8="期",E9,E9*$B$4)</f>
        <v>0</v>
      </c>
      <c r="G9" s="12"/>
      <c r="H9" s="83">
        <f>IF($B$8="期",G9,G9*$B$4)</f>
        <v>0</v>
      </c>
      <c r="I9" s="12"/>
      <c r="J9" s="83">
        <f>IF($B$8="期",I9,I9*$B$4)</f>
        <v>0</v>
      </c>
      <c r="K9" s="12"/>
      <c r="L9" s="83">
        <f>IF($B$8="期",K9,K9*$B$4)</f>
        <v>0</v>
      </c>
      <c r="M9" s="12"/>
      <c r="N9" s="83">
        <f>IF($B$8="期",M9,M9*$B$4)</f>
        <v>0</v>
      </c>
      <c r="O9" s="12"/>
      <c r="P9" s="83">
        <f>IF($B$8="期",O9,O9*$B$4)</f>
        <v>0</v>
      </c>
      <c r="Q9" s="12"/>
      <c r="R9" s="83">
        <f>IF($B$8="期",Q9,Q9*$B$4)</f>
        <v>0</v>
      </c>
      <c r="S9" s="12"/>
      <c r="T9" s="83">
        <f>IF($B$8="期",S9,S9*$B$4)</f>
        <v>0</v>
      </c>
      <c r="U9" s="12"/>
      <c r="V9" s="83">
        <f>IF($B$8="期",U9,U9*$B$4)</f>
        <v>0</v>
      </c>
      <c r="W9" s="12"/>
      <c r="X9" s="83">
        <f>IF($B$8="期",W9,W9*$B$4)</f>
        <v>0</v>
      </c>
      <c r="Y9" s="12"/>
      <c r="Z9" s="83">
        <f>IF($B$8="期",Y9,Y9*$B$4)</f>
        <v>0</v>
      </c>
    </row>
    <row r="10" spans="1:26" ht="64.5" x14ac:dyDescent="0.25">
      <c r="A10" s="69" t="s">
        <v>90</v>
      </c>
      <c r="B10" s="2"/>
      <c r="C10" s="12"/>
      <c r="D10" s="83">
        <f>IF($B$8="期",C10,C10*$B$4)</f>
        <v>0</v>
      </c>
      <c r="E10" s="12"/>
      <c r="F10" s="83">
        <f>IF($B$8="期",E10,E10*$B$4)</f>
        <v>0</v>
      </c>
      <c r="G10" s="12"/>
      <c r="H10" s="83">
        <f>IF($B$8="期",G10,G10*$B$4)</f>
        <v>0</v>
      </c>
      <c r="I10" s="12"/>
      <c r="J10" s="83">
        <f>IF($B$8="期",I10,I10*$B$4)</f>
        <v>0</v>
      </c>
      <c r="K10" s="12"/>
      <c r="L10" s="83">
        <f>IF($B$8="期",K10,K10*$B$4)</f>
        <v>0</v>
      </c>
      <c r="M10" s="12"/>
      <c r="N10" s="83">
        <f>IF($B$8="期",M10,M10*$B$4)</f>
        <v>0</v>
      </c>
      <c r="O10" s="12"/>
      <c r="P10" s="83">
        <f>IF($B$8="期",O10,O10*$B$4)</f>
        <v>0</v>
      </c>
      <c r="Q10" s="12"/>
      <c r="R10" s="83">
        <f>IF($B$8="期",Q10,Q10*$B$4)</f>
        <v>0</v>
      </c>
      <c r="S10" s="12"/>
      <c r="T10" s="83">
        <f>IF($B$8="期",S10,S10*$B$4)</f>
        <v>0</v>
      </c>
      <c r="U10" s="12"/>
      <c r="V10" s="83">
        <f>IF($B$8="期",U10,U10*$B$4)</f>
        <v>0</v>
      </c>
      <c r="W10" s="12"/>
      <c r="X10" s="83">
        <f>IF($B$8="期",W10,W10*$B$4)</f>
        <v>0</v>
      </c>
      <c r="Y10" s="12"/>
      <c r="Z10" s="83">
        <f>IF($B$8="期",Y10,Y10*$B$4)</f>
        <v>0</v>
      </c>
    </row>
    <row r="11" spans="1:26" ht="17.25" x14ac:dyDescent="0.25">
      <c r="A11" s="70" t="s">
        <v>7</v>
      </c>
      <c r="B11" s="11"/>
      <c r="C11" s="12"/>
      <c r="D11" s="83">
        <f>IF($B11="期",C11,C11*$B$4)</f>
        <v>0</v>
      </c>
      <c r="E11" s="12"/>
      <c r="F11" s="83">
        <f>IF($B11="期",E11,E11*$B$4)</f>
        <v>0</v>
      </c>
      <c r="G11" s="12"/>
      <c r="H11" s="83">
        <f>IF($B11="期",G11,G11*$B$4)</f>
        <v>0</v>
      </c>
      <c r="I11" s="12"/>
      <c r="J11" s="83">
        <f>IF($B11="期",I11,I11*$B$4)</f>
        <v>0</v>
      </c>
      <c r="K11" s="12"/>
      <c r="L11" s="83">
        <f t="shared" ref="J11:L12" si="7">IF($B11="期",K11,K11*$B$4)</f>
        <v>0</v>
      </c>
      <c r="M11" s="12"/>
      <c r="N11" s="83">
        <f t="shared" ref="N11:N12" si="8">IF($B11="期",M11,M11*$B$4)</f>
        <v>0</v>
      </c>
      <c r="O11" s="12"/>
      <c r="P11" s="83">
        <f t="shared" ref="P11:P12" si="9">IF($B11="期",O11,O11*$B$4)</f>
        <v>0</v>
      </c>
      <c r="Q11" s="12"/>
      <c r="R11" s="83">
        <f t="shared" ref="R11:R12" si="10">IF($B11="期",Q11,Q11*$B$4)</f>
        <v>0</v>
      </c>
      <c r="S11" s="12"/>
      <c r="T11" s="83">
        <f t="shared" ref="T11:T12" si="11">IF($B11="期",S11,S11*$B$4)</f>
        <v>0</v>
      </c>
      <c r="U11" s="12"/>
      <c r="V11" s="83">
        <f t="shared" ref="V11:V14" si="12">IF($B11="期",U11,U11*$B$4)</f>
        <v>0</v>
      </c>
      <c r="W11" s="12"/>
      <c r="X11" s="83">
        <f t="shared" ref="X11:X14" si="13">IF($B11="期",W11,W11*$B$4)</f>
        <v>0</v>
      </c>
      <c r="Y11" s="12"/>
      <c r="Z11" s="83">
        <f>IF($B11="期",Y11,Y11*$B$4)</f>
        <v>0</v>
      </c>
    </row>
    <row r="12" spans="1:26" ht="17.25" x14ac:dyDescent="0.25">
      <c r="A12" s="70" t="s">
        <v>39</v>
      </c>
      <c r="B12" s="11"/>
      <c r="C12" s="12"/>
      <c r="D12" s="83">
        <f t="shared" ref="D12:F14" si="14">IF($B12="期",C12,C12*$B$4)</f>
        <v>0</v>
      </c>
      <c r="E12" s="12"/>
      <c r="F12" s="83">
        <f t="shared" si="14"/>
        <v>0</v>
      </c>
      <c r="G12" s="12"/>
      <c r="H12" s="83">
        <f t="shared" ref="H12" si="15">IF($B12="期",G12,G12*$B$4)</f>
        <v>0</v>
      </c>
      <c r="I12" s="12"/>
      <c r="J12" s="83">
        <f t="shared" si="7"/>
        <v>0</v>
      </c>
      <c r="K12" s="12"/>
      <c r="L12" s="83">
        <f t="shared" si="7"/>
        <v>0</v>
      </c>
      <c r="M12" s="12"/>
      <c r="N12" s="83">
        <f t="shared" si="8"/>
        <v>0</v>
      </c>
      <c r="O12" s="12"/>
      <c r="P12" s="83">
        <f t="shared" si="9"/>
        <v>0</v>
      </c>
      <c r="Q12" s="12"/>
      <c r="R12" s="83">
        <f t="shared" si="10"/>
        <v>0</v>
      </c>
      <c r="S12" s="12"/>
      <c r="T12" s="83">
        <f t="shared" si="11"/>
        <v>0</v>
      </c>
      <c r="U12" s="12"/>
      <c r="V12" s="83">
        <f t="shared" si="12"/>
        <v>0</v>
      </c>
      <c r="W12" s="12"/>
      <c r="X12" s="83">
        <f t="shared" si="13"/>
        <v>0</v>
      </c>
      <c r="Y12" s="12"/>
      <c r="Z12" s="83">
        <f t="shared" ref="Z12:Z14" si="16">IF($B12="期",Y12,Y12*$B$4)</f>
        <v>0</v>
      </c>
    </row>
    <row r="13" spans="1:26" ht="17.25" x14ac:dyDescent="0.25">
      <c r="A13" s="70" t="s">
        <v>27</v>
      </c>
      <c r="B13" s="11"/>
      <c r="C13" s="12"/>
      <c r="D13" s="83">
        <f t="shared" si="14"/>
        <v>0</v>
      </c>
      <c r="E13" s="12"/>
      <c r="F13" s="83">
        <f t="shared" si="14"/>
        <v>0</v>
      </c>
      <c r="G13" s="12"/>
      <c r="H13" s="83">
        <f t="shared" ref="H13" si="17">IF($B13="期",G13,G13*$B$4)</f>
        <v>0</v>
      </c>
      <c r="I13" s="12"/>
      <c r="J13" s="83">
        <f t="shared" ref="J13:L13" si="18">IF($B13="期",I13,I13*$B$4)</f>
        <v>0</v>
      </c>
      <c r="K13" s="12"/>
      <c r="L13" s="83">
        <f t="shared" si="18"/>
        <v>0</v>
      </c>
      <c r="M13" s="12"/>
      <c r="N13" s="83">
        <f t="shared" ref="N13" si="19">IF($B13="期",M13,M13*$B$4)</f>
        <v>0</v>
      </c>
      <c r="O13" s="12"/>
      <c r="P13" s="83">
        <f t="shared" ref="P13" si="20">IF($B13="期",O13,O13*$B$4)</f>
        <v>0</v>
      </c>
      <c r="Q13" s="12"/>
      <c r="R13" s="83">
        <f t="shared" ref="R13" si="21">IF($B13="期",Q13,Q13*$B$4)</f>
        <v>0</v>
      </c>
      <c r="S13" s="12"/>
      <c r="T13" s="83">
        <f t="shared" ref="T13" si="22">IF($B13="期",S13,S13*$B$4)</f>
        <v>0</v>
      </c>
      <c r="U13" s="12"/>
      <c r="V13" s="83">
        <f t="shared" si="12"/>
        <v>0</v>
      </c>
      <c r="W13" s="12"/>
      <c r="X13" s="83">
        <f t="shared" si="13"/>
        <v>0</v>
      </c>
      <c r="Y13" s="12"/>
      <c r="Z13" s="83">
        <f t="shared" si="16"/>
        <v>0</v>
      </c>
    </row>
    <row r="14" spans="1:26" ht="17.25" x14ac:dyDescent="0.25">
      <c r="A14" s="70" t="s">
        <v>8</v>
      </c>
      <c r="B14" s="11"/>
      <c r="C14" s="12"/>
      <c r="D14" s="83">
        <f t="shared" si="14"/>
        <v>0</v>
      </c>
      <c r="E14" s="12"/>
      <c r="F14" s="83">
        <f t="shared" si="14"/>
        <v>0</v>
      </c>
      <c r="G14" s="12"/>
      <c r="H14" s="83">
        <f t="shared" ref="H14" si="23">IF($B14="期",G14,G14*$B$4)</f>
        <v>0</v>
      </c>
      <c r="I14" s="12"/>
      <c r="J14" s="83">
        <f t="shared" ref="J14:L14" si="24">IF($B14="期",I14,I14*$B$4)</f>
        <v>0</v>
      </c>
      <c r="K14" s="12"/>
      <c r="L14" s="83">
        <f t="shared" si="24"/>
        <v>0</v>
      </c>
      <c r="M14" s="12"/>
      <c r="N14" s="83">
        <f t="shared" ref="N14" si="25">IF($B14="期",M14,M14*$B$4)</f>
        <v>0</v>
      </c>
      <c r="O14" s="12"/>
      <c r="P14" s="83">
        <f t="shared" ref="P14" si="26">IF($B14="期",O14,O14*$B$4)</f>
        <v>0</v>
      </c>
      <c r="Q14" s="12"/>
      <c r="R14" s="83">
        <f t="shared" ref="R14" si="27">IF($B14="期",Q14,Q14*$B$4)</f>
        <v>0</v>
      </c>
      <c r="S14" s="12"/>
      <c r="T14" s="83">
        <f t="shared" ref="T14" si="28">IF($B14="期",S14,S14*$B$4)</f>
        <v>0</v>
      </c>
      <c r="U14" s="12"/>
      <c r="V14" s="83">
        <f t="shared" si="12"/>
        <v>0</v>
      </c>
      <c r="W14" s="12"/>
      <c r="X14" s="83">
        <f t="shared" si="13"/>
        <v>0</v>
      </c>
      <c r="Y14" s="12"/>
      <c r="Z14" s="83">
        <f t="shared" si="16"/>
        <v>0</v>
      </c>
    </row>
    <row r="15" spans="1:26" ht="17.25" x14ac:dyDescent="0.25">
      <c r="A15" s="186" t="s">
        <v>10</v>
      </c>
      <c r="B15" s="186"/>
      <c r="C15" s="9">
        <f>SUM(D7:D8,D11:D14)</f>
        <v>0</v>
      </c>
      <c r="D15" s="9"/>
      <c r="E15" s="9">
        <f>SUM(F7:F8,F11:F14)</f>
        <v>0</v>
      </c>
      <c r="F15" s="9"/>
      <c r="G15" s="9">
        <f>SUM(H7:H8,H11:H14)</f>
        <v>0</v>
      </c>
      <c r="H15" s="9"/>
      <c r="I15" s="9">
        <f>SUM(J7:J8,J11:J14)</f>
        <v>0</v>
      </c>
      <c r="J15" s="78"/>
      <c r="K15" s="9">
        <f>SUM(L7:L8,L11:L14)</f>
        <v>0</v>
      </c>
      <c r="L15" s="9"/>
      <c r="M15" s="9">
        <f>SUM(N7:N8,N11:N14)</f>
        <v>0</v>
      </c>
      <c r="N15" s="9"/>
      <c r="O15" s="9">
        <f>SUM(P7:P8,P11:P14)</f>
        <v>0</v>
      </c>
      <c r="P15" s="9"/>
      <c r="Q15" s="9">
        <f>SUM(R7:R8,R11:R14)</f>
        <v>0</v>
      </c>
      <c r="R15" s="174"/>
      <c r="S15" s="9">
        <f>SUM(T7:T8,T11:T14)</f>
        <v>0</v>
      </c>
      <c r="T15" s="9"/>
      <c r="U15" s="9">
        <f>SUM(V7:V8,V11:V14)</f>
        <v>0</v>
      </c>
      <c r="V15" s="9"/>
      <c r="W15" s="9">
        <f>SUM(X7:X8,X11:X14)</f>
        <v>0</v>
      </c>
      <c r="X15" s="9"/>
      <c r="Y15" s="9">
        <f>SUM(Z7:Z8,Z11:Z14)</f>
        <v>0</v>
      </c>
      <c r="Z15" s="174"/>
    </row>
    <row r="17" spans="1:13" ht="21" x14ac:dyDescent="0.25">
      <c r="A17" s="176"/>
      <c r="B17" s="176"/>
      <c r="C17" s="176" t="s">
        <v>117</v>
      </c>
      <c r="D17" s="176"/>
      <c r="E17" s="176"/>
      <c r="F17" s="176"/>
      <c r="G17" s="176"/>
      <c r="H17" s="176"/>
      <c r="I17" s="176"/>
      <c r="J17" s="176"/>
      <c r="K17" s="176"/>
      <c r="L17" s="176"/>
      <c r="M17" s="176" t="s">
        <v>118</v>
      </c>
    </row>
  </sheetData>
  <sheetProtection algorithmName="SHA-512" hashValue="6lkkJ8oOKOoG4RrixK05QVy52XmY2Yk1w9wtZxE5zdXZ08+/Pq8lqKjtaS6lgzISgjvub2KHmIufwXp4MtC6MA==" saltValue="GiZFWfmqlAVNGCspTTE1Qg==" spinCount="100000" sheet="1" objects="1" scenarios="1" selectLockedCells="1"/>
  <protectedRanges>
    <protectedRange sqref="C2" name="園名"/>
    <protectedRange sqref="B4" name="月數"/>
    <protectedRange sqref="B7:C7 B8 B11:B14 C9:C14 E7 G7 I7 K7 M7 O7 Q7 S7 U7 W7 Y7 E9:E14 G9:G14 I9:I14 K9:K14 M9:M14 O9:O14 Q9:Q14 S9:S14 U9:U14 W9:W14 Y9:Y14" name="收費"/>
  </protectedRanges>
  <mergeCells count="9">
    <mergeCell ref="S5:Z5"/>
    <mergeCell ref="C4:Y4"/>
    <mergeCell ref="A1:Y1"/>
    <mergeCell ref="A5:B5"/>
    <mergeCell ref="A15:B15"/>
    <mergeCell ref="A2:B2"/>
    <mergeCell ref="C2:W2"/>
    <mergeCell ref="C5:J5"/>
    <mergeCell ref="K5:R5"/>
  </mergeCells>
  <phoneticPr fontId="1" type="noConversion"/>
  <dataValidations count="1">
    <dataValidation type="list" allowBlank="1" showInputMessage="1" showErrorMessage="1" sqref="B7:B8 B11:B14">
      <formula1>"期,月"</formula1>
    </dataValidation>
  </dataValidations>
  <pageMargins left="0.7" right="0.7" top="0.75" bottom="0.75" header="0.3" footer="0.3"/>
  <pageSetup paperSize="9" scale="89" fitToHeight="0" orientation="landscape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C36"/>
  <sheetViews>
    <sheetView view="pageBreakPreview" zoomScaleNormal="100" zoomScaleSheetLayoutView="100" workbookViewId="0">
      <selection activeCell="U10" sqref="U10"/>
    </sheetView>
  </sheetViews>
  <sheetFormatPr defaultRowHeight="17.25" x14ac:dyDescent="0.25"/>
  <cols>
    <col min="1" max="1" width="7.625" style="3" customWidth="1"/>
    <col min="2" max="2" width="11.125" style="4" customWidth="1"/>
    <col min="3" max="3" width="10.875" style="3" customWidth="1"/>
    <col min="4" max="4" width="11.625" style="5" customWidth="1"/>
    <col min="5" max="5" width="9.625" style="5" hidden="1" customWidth="1"/>
    <col min="6" max="6" width="11.625" style="5" customWidth="1"/>
    <col min="7" max="7" width="9.625" style="5" hidden="1" customWidth="1"/>
    <col min="8" max="8" width="11.625" style="5" customWidth="1"/>
    <col min="9" max="9" width="9.625" style="5" hidden="1" customWidth="1"/>
    <col min="10" max="10" width="11.625" style="5" customWidth="1"/>
    <col min="11" max="11" width="9.625" style="5" hidden="1" customWidth="1"/>
    <col min="12" max="12" width="11.625" style="4" customWidth="1"/>
    <col min="13" max="13" width="10.875" style="3" hidden="1" customWidth="1"/>
    <col min="14" max="14" width="11.625" style="3" customWidth="1"/>
    <col min="15" max="15" width="9" style="3" hidden="1" customWidth="1"/>
    <col min="16" max="16" width="11.625" style="3" customWidth="1"/>
    <col min="17" max="17" width="9.625" style="3" hidden="1" customWidth="1"/>
    <col min="18" max="18" width="11.625" style="3" customWidth="1"/>
    <col min="19" max="19" width="11.625" style="109" hidden="1" customWidth="1"/>
    <col min="20" max="20" width="11.25" style="3" customWidth="1"/>
    <col min="21" max="21" width="8.5" style="3" customWidth="1"/>
    <col min="22" max="27" width="9.625" style="3" customWidth="1"/>
    <col min="28" max="28" width="10.75" style="3" bestFit="1" customWidth="1"/>
    <col min="29" max="29" width="10.75" style="3" customWidth="1"/>
    <col min="30" max="30" width="9" style="3"/>
    <col min="31" max="31" width="11.25" style="3" customWidth="1"/>
    <col min="32" max="35" width="9" style="109"/>
    <col min="36" max="36" width="9.625" style="3" customWidth="1"/>
    <col min="37" max="37" width="9" style="3" customWidth="1"/>
    <col min="38" max="38" width="8.5" style="3" customWidth="1"/>
    <col min="39" max="39" width="11.625" style="109" customWidth="1"/>
    <col min="40" max="40" width="10.625" style="109" bestFit="1" customWidth="1"/>
    <col min="41" max="41" width="9.625" style="3" customWidth="1"/>
    <col min="42" max="42" width="9" style="3" customWidth="1"/>
    <col min="43" max="43" width="8.5" style="3" customWidth="1"/>
    <col min="44" max="45" width="11.625" style="109" customWidth="1"/>
    <col min="46" max="46" width="9.625" style="3" customWidth="1"/>
    <col min="47" max="48" width="9.125" style="3" bestFit="1" customWidth="1"/>
    <col min="49" max="49" width="10.75" style="3" bestFit="1" customWidth="1"/>
    <col min="50" max="50" width="9.125" style="3" customWidth="1"/>
    <col min="51" max="53" width="9.125" style="3" bestFit="1" customWidth="1"/>
    <col min="54" max="54" width="10.75" style="3" bestFit="1" customWidth="1"/>
    <col min="55" max="16384" width="9" style="3"/>
  </cols>
  <sheetData>
    <row r="1" spans="1:55" ht="29.25" customHeight="1" x14ac:dyDescent="0.25">
      <c r="A1" s="235" t="s">
        <v>13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  <c r="Y1" s="235"/>
      <c r="Z1" s="235"/>
      <c r="AA1" s="235"/>
      <c r="AB1" s="235"/>
      <c r="AC1" s="235"/>
      <c r="AJ1" s="76"/>
      <c r="AK1" s="76"/>
      <c r="AL1" s="76"/>
      <c r="AM1" s="135"/>
      <c r="AO1" s="76"/>
      <c r="AP1" s="76"/>
      <c r="AQ1" s="76"/>
      <c r="AR1" s="135"/>
      <c r="AS1" s="135"/>
      <c r="AW1" s="135"/>
      <c r="AX1" s="135"/>
      <c r="BB1" s="135"/>
    </row>
    <row r="2" spans="1:55" s="132" customFormat="1" ht="19.5" x14ac:dyDescent="0.25">
      <c r="A2" s="187" t="s">
        <v>95</v>
      </c>
      <c r="B2" s="187"/>
      <c r="C2" s="195">
        <f>'附件2-1-收費明細表'!C2:W2</f>
        <v>0</v>
      </c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  <c r="W2" s="195"/>
      <c r="AE2" s="156"/>
      <c r="AF2" s="155"/>
      <c r="AG2" s="155"/>
      <c r="AH2" s="155"/>
      <c r="AI2" s="155"/>
      <c r="AJ2" s="157"/>
      <c r="AK2" s="156"/>
      <c r="AL2" s="156"/>
      <c r="AM2" s="155"/>
      <c r="AN2" s="155"/>
      <c r="AR2" s="131"/>
      <c r="AS2" s="131"/>
    </row>
    <row r="3" spans="1:55" s="132" customFormat="1" ht="19.5" x14ac:dyDescent="0.25">
      <c r="A3" s="165"/>
      <c r="B3" s="165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AE3" s="156"/>
      <c r="AF3" s="155"/>
      <c r="AG3" s="155"/>
      <c r="AH3" s="155"/>
      <c r="AI3" s="155"/>
      <c r="AJ3" s="157"/>
      <c r="AK3" s="156"/>
      <c r="AL3" s="156"/>
      <c r="AM3" s="155"/>
      <c r="AN3" s="155"/>
      <c r="AR3" s="131"/>
      <c r="AS3" s="131"/>
    </row>
    <row r="4" spans="1:55" s="132" customFormat="1" ht="19.5" x14ac:dyDescent="0.25">
      <c r="A4" s="165"/>
      <c r="B4" s="165"/>
      <c r="C4" s="196"/>
      <c r="D4" s="196"/>
      <c r="E4" s="170"/>
      <c r="F4" s="197"/>
      <c r="G4" s="197"/>
      <c r="H4" s="197"/>
      <c r="I4" s="170"/>
      <c r="J4" s="197"/>
      <c r="K4" s="197"/>
      <c r="L4" s="197"/>
      <c r="M4" s="170"/>
      <c r="N4" s="197"/>
      <c r="O4" s="197"/>
      <c r="P4" s="197"/>
      <c r="Q4" s="170"/>
      <c r="R4" s="170"/>
      <c r="S4" s="170"/>
      <c r="T4" s="170"/>
      <c r="U4" s="170"/>
      <c r="V4" s="170"/>
      <c r="W4" s="170"/>
      <c r="AE4" s="156"/>
      <c r="AF4" s="155"/>
      <c r="AG4" s="155"/>
      <c r="AH4" s="155"/>
      <c r="AI4" s="155"/>
      <c r="AJ4" s="157"/>
      <c r="AK4" s="156"/>
      <c r="AL4" s="156"/>
      <c r="AM4" s="155"/>
      <c r="AN4" s="155"/>
      <c r="AR4" s="131"/>
      <c r="AS4" s="131"/>
    </row>
    <row r="5" spans="1:55" x14ac:dyDescent="0.25">
      <c r="A5" s="56" t="s">
        <v>14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AJ5" s="56"/>
      <c r="AK5" s="56"/>
      <c r="AL5" s="56"/>
      <c r="AM5" s="56"/>
      <c r="AO5" s="56"/>
      <c r="AP5" s="56"/>
      <c r="AQ5" s="56"/>
      <c r="AR5" s="56"/>
      <c r="AS5" s="56"/>
    </row>
    <row r="6" spans="1:55" ht="17.25" customHeight="1" x14ac:dyDescent="0.25">
      <c r="A6" s="199" t="s">
        <v>18</v>
      </c>
      <c r="B6" s="202" t="s">
        <v>115</v>
      </c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102"/>
      <c r="T6" s="202" t="s">
        <v>104</v>
      </c>
      <c r="U6" s="202"/>
      <c r="V6" s="202"/>
      <c r="W6" s="202"/>
      <c r="X6" s="202"/>
      <c r="Y6" s="202"/>
      <c r="Z6" s="202"/>
      <c r="AA6" s="202"/>
      <c r="AB6" s="202"/>
      <c r="AC6" s="202"/>
      <c r="AF6" s="199" t="s">
        <v>99</v>
      </c>
      <c r="AG6" s="199"/>
      <c r="AH6" s="199"/>
      <c r="AI6" s="199"/>
      <c r="AJ6" s="139" t="s">
        <v>81</v>
      </c>
      <c r="AK6" s="110"/>
      <c r="AL6" s="110"/>
      <c r="AM6" s="103"/>
      <c r="AN6" s="82"/>
      <c r="AO6" s="110"/>
      <c r="AP6" s="110"/>
      <c r="AQ6" s="110"/>
      <c r="AR6" s="103"/>
      <c r="AS6" s="103"/>
      <c r="AT6" s="110"/>
      <c r="AU6" s="110"/>
      <c r="AV6" s="110"/>
      <c r="AW6" s="103"/>
      <c r="AX6" s="103"/>
      <c r="AY6" s="110"/>
      <c r="AZ6" s="110"/>
      <c r="BA6" s="111"/>
      <c r="BB6" s="134"/>
    </row>
    <row r="7" spans="1:55" ht="34.5" x14ac:dyDescent="0.25">
      <c r="A7" s="199"/>
      <c r="B7" s="92" t="s">
        <v>38</v>
      </c>
      <c r="C7" s="180">
        <f>'附件2-1-收費明細表'!B4</f>
        <v>0</v>
      </c>
      <c r="D7" s="201" t="s">
        <v>9</v>
      </c>
      <c r="E7" s="201"/>
      <c r="F7" s="201"/>
      <c r="G7" s="201"/>
      <c r="H7" s="201"/>
      <c r="I7" s="201"/>
      <c r="J7" s="201"/>
      <c r="K7" s="201"/>
      <c r="L7" s="201"/>
      <c r="M7" s="201"/>
      <c r="N7" s="201"/>
      <c r="O7" s="201"/>
      <c r="P7" s="201"/>
      <c r="Q7" s="201"/>
      <c r="R7" s="201"/>
      <c r="S7" s="81"/>
      <c r="T7" s="153" t="s">
        <v>38</v>
      </c>
      <c r="U7" s="179">
        <f>C7</f>
        <v>0</v>
      </c>
      <c r="V7" s="243" t="s">
        <v>9</v>
      </c>
      <c r="W7" s="244"/>
      <c r="X7" s="244"/>
      <c r="Y7" s="244"/>
      <c r="Z7" s="244"/>
      <c r="AA7" s="244"/>
      <c r="AB7" s="244"/>
      <c r="AC7" s="244"/>
      <c r="AF7" s="199"/>
      <c r="AG7" s="199"/>
      <c r="AH7" s="199"/>
      <c r="AI7" s="199"/>
      <c r="AJ7" s="81"/>
      <c r="AK7" s="81"/>
      <c r="AL7" s="81"/>
      <c r="AM7" s="103"/>
      <c r="AO7" s="81"/>
      <c r="AP7" s="81"/>
      <c r="AQ7" s="81"/>
      <c r="AR7" s="103"/>
      <c r="AS7" s="144"/>
      <c r="AT7" s="81"/>
      <c r="AW7" s="103"/>
      <c r="AX7" s="56"/>
      <c r="BB7" s="103"/>
    </row>
    <row r="8" spans="1:55" ht="17.25" customHeight="1" x14ac:dyDescent="0.25">
      <c r="A8" s="199"/>
      <c r="B8" s="186" t="s">
        <v>2</v>
      </c>
      <c r="C8" s="186"/>
      <c r="D8" s="203" t="s">
        <v>86</v>
      </c>
      <c r="E8" s="204"/>
      <c r="F8" s="204"/>
      <c r="G8" s="204"/>
      <c r="H8" s="204"/>
      <c r="I8" s="204"/>
      <c r="J8" s="205"/>
      <c r="K8" s="7"/>
      <c r="L8" s="203" t="s">
        <v>103</v>
      </c>
      <c r="M8" s="204"/>
      <c r="N8" s="204"/>
      <c r="O8" s="204"/>
      <c r="P8" s="204"/>
      <c r="Q8" s="204"/>
      <c r="R8" s="205"/>
      <c r="S8" s="7"/>
      <c r="T8" s="200" t="s">
        <v>2</v>
      </c>
      <c r="U8" s="200"/>
      <c r="V8" s="206" t="s">
        <v>3</v>
      </c>
      <c r="W8" s="207"/>
      <c r="X8" s="237" t="s">
        <v>11</v>
      </c>
      <c r="Y8" s="238"/>
      <c r="Z8" s="237" t="s">
        <v>12</v>
      </c>
      <c r="AA8" s="238"/>
      <c r="AB8" s="239" t="s">
        <v>60</v>
      </c>
      <c r="AC8" s="239"/>
      <c r="AF8" s="230">
        <v>5</v>
      </c>
      <c r="AG8" s="230">
        <v>4</v>
      </c>
      <c r="AH8" s="230">
        <v>3</v>
      </c>
      <c r="AI8" s="230">
        <v>2</v>
      </c>
      <c r="AJ8" s="140" t="s">
        <v>82</v>
      </c>
      <c r="AK8" s="113"/>
      <c r="AL8" s="113"/>
      <c r="AM8" s="134"/>
      <c r="AN8" s="141"/>
      <c r="AO8" s="116" t="s">
        <v>83</v>
      </c>
      <c r="AP8" s="116"/>
      <c r="AQ8" s="116"/>
      <c r="AR8" s="136"/>
      <c r="AS8" s="136"/>
      <c r="AT8" s="116" t="s">
        <v>84</v>
      </c>
      <c r="AU8" s="116"/>
      <c r="AV8" s="116"/>
      <c r="AW8" s="136"/>
      <c r="AX8" s="136"/>
      <c r="AY8" s="116" t="s">
        <v>85</v>
      </c>
      <c r="AZ8" s="116"/>
      <c r="BA8" s="116"/>
      <c r="BB8" s="136"/>
    </row>
    <row r="9" spans="1:55" ht="34.5" x14ac:dyDescent="0.25">
      <c r="A9" s="199"/>
      <c r="B9" s="106" t="s">
        <v>89</v>
      </c>
      <c r="C9" s="106" t="s">
        <v>88</v>
      </c>
      <c r="D9" s="78" t="s">
        <v>3</v>
      </c>
      <c r="E9" s="78"/>
      <c r="F9" s="78" t="s">
        <v>4</v>
      </c>
      <c r="G9" s="78"/>
      <c r="H9" s="78" t="s">
        <v>5</v>
      </c>
      <c r="I9" s="78"/>
      <c r="J9" s="79" t="s">
        <v>6</v>
      </c>
      <c r="K9" s="8"/>
      <c r="L9" s="78" t="s">
        <v>3</v>
      </c>
      <c r="M9" s="78"/>
      <c r="N9" s="78" t="s">
        <v>4</v>
      </c>
      <c r="O9" s="78"/>
      <c r="P9" s="78" t="s">
        <v>5</v>
      </c>
      <c r="Q9" s="78"/>
      <c r="R9" s="79" t="s">
        <v>6</v>
      </c>
      <c r="S9" s="8"/>
      <c r="T9" s="106" t="s">
        <v>89</v>
      </c>
      <c r="U9" s="106" t="s">
        <v>88</v>
      </c>
      <c r="V9" s="67" t="s">
        <v>61</v>
      </c>
      <c r="W9" s="58" t="s">
        <v>98</v>
      </c>
      <c r="X9" s="67" t="s">
        <v>61</v>
      </c>
      <c r="Y9" s="58" t="s">
        <v>98</v>
      </c>
      <c r="Z9" s="67" t="s">
        <v>61</v>
      </c>
      <c r="AA9" s="58" t="s">
        <v>98</v>
      </c>
      <c r="AB9" s="67" t="s">
        <v>61</v>
      </c>
      <c r="AC9" s="58" t="s">
        <v>98</v>
      </c>
      <c r="AF9" s="234"/>
      <c r="AG9" s="234"/>
      <c r="AH9" s="234"/>
      <c r="AI9" s="234"/>
      <c r="AJ9" s="151"/>
      <c r="AK9" s="55" t="s">
        <v>41</v>
      </c>
      <c r="AL9" s="55" t="s">
        <v>42</v>
      </c>
      <c r="AM9" s="16" t="s">
        <v>59</v>
      </c>
      <c r="AN9" s="230" t="s">
        <v>100</v>
      </c>
      <c r="AO9" s="116"/>
      <c r="AP9" s="55" t="s">
        <v>41</v>
      </c>
      <c r="AQ9" s="55" t="s">
        <v>42</v>
      </c>
      <c r="AR9" s="16" t="s">
        <v>59</v>
      </c>
      <c r="AS9" s="230" t="s">
        <v>100</v>
      </c>
      <c r="AT9" s="116"/>
      <c r="AU9" s="55" t="s">
        <v>41</v>
      </c>
      <c r="AV9" s="55" t="s">
        <v>42</v>
      </c>
      <c r="AW9" s="16" t="s">
        <v>59</v>
      </c>
      <c r="AX9" s="82" t="s">
        <v>100</v>
      </c>
      <c r="AY9" s="116"/>
      <c r="AZ9" s="55" t="s">
        <v>41</v>
      </c>
      <c r="BA9" s="55" t="s">
        <v>42</v>
      </c>
      <c r="BB9" s="16" t="s">
        <v>59</v>
      </c>
      <c r="BC9" s="82" t="s">
        <v>100</v>
      </c>
    </row>
    <row r="10" spans="1:55" x14ac:dyDescent="0.25">
      <c r="A10" s="199"/>
      <c r="B10" s="106" t="s">
        <v>0</v>
      </c>
      <c r="C10" s="177">
        <f>'附件2-1-收費明細表'!B7</f>
        <v>0</v>
      </c>
      <c r="D10" s="177">
        <f>'附件2-1-收費明細表'!K7</f>
        <v>0</v>
      </c>
      <c r="E10" s="177">
        <f>'附件2-1-收費明細表'!L7</f>
        <v>0</v>
      </c>
      <c r="F10" s="177">
        <f>'附件2-1-收費明細表'!M7</f>
        <v>0</v>
      </c>
      <c r="G10" s="177">
        <f>'附件2-1-收費明細表'!N7</f>
        <v>0</v>
      </c>
      <c r="H10" s="177">
        <f>'附件2-1-收費明細表'!O7</f>
        <v>0</v>
      </c>
      <c r="I10" s="177">
        <f>'附件2-1-收費明細表'!P7</f>
        <v>0</v>
      </c>
      <c r="J10" s="177">
        <f>'附件2-1-收費明細表'!Q7</f>
        <v>0</v>
      </c>
      <c r="K10" s="177">
        <f>'附件2-1-收費明細表'!R7</f>
        <v>0</v>
      </c>
      <c r="L10" s="177">
        <f>'附件2-1-收費明細表'!S7</f>
        <v>0</v>
      </c>
      <c r="M10" s="177">
        <f>'附件2-1-收費明細表'!T7</f>
        <v>0</v>
      </c>
      <c r="N10" s="177">
        <f>'附件2-1-收費明細表'!U7</f>
        <v>0</v>
      </c>
      <c r="O10" s="177">
        <f>'附件2-1-收費明細表'!V7</f>
        <v>0</v>
      </c>
      <c r="P10" s="177">
        <f>'附件2-1-收費明細表'!W7</f>
        <v>0</v>
      </c>
      <c r="Q10" s="177">
        <f>'附件2-1-收費明細表'!X7</f>
        <v>0</v>
      </c>
      <c r="R10" s="177">
        <f>'附件2-1-收費明細表'!Y7</f>
        <v>0</v>
      </c>
      <c r="S10" s="177">
        <f>'附件2-1-收費明細表'!Z7</f>
        <v>0</v>
      </c>
      <c r="T10" s="106" t="s">
        <v>24</v>
      </c>
      <c r="U10" s="11"/>
      <c r="V10" s="61" t="e">
        <f>IF($U10="期",M10+AK10,M10/$U$7+AL10)</f>
        <v>#DIV/0!</v>
      </c>
      <c r="W10" s="240"/>
      <c r="X10" s="61" t="e">
        <f>IF($U10="期",O10+AP10,O10/$U$7+AQ10)</f>
        <v>#DIV/0!</v>
      </c>
      <c r="Y10" s="240"/>
      <c r="Z10" s="61" t="e">
        <f>IF($U10="期",Q10+AU10,Q10/$U$7+AV10)</f>
        <v>#DIV/0!</v>
      </c>
      <c r="AA10" s="240"/>
      <c r="AB10" s="61" t="e">
        <f>IF($U10="期",S10+AZ10,S10/$U$7+BA10)</f>
        <v>#DIV/0!</v>
      </c>
      <c r="AC10" s="240"/>
      <c r="AF10" s="234"/>
      <c r="AG10" s="234"/>
      <c r="AH10" s="234"/>
      <c r="AI10" s="234"/>
      <c r="AJ10" s="152" t="e">
        <f>IF($U10="期",V10,V10*$U$7)</f>
        <v>#DIV/0!</v>
      </c>
      <c r="AK10" s="63" t="e">
        <f>AL10*$U$7</f>
        <v>#VALUE!</v>
      </c>
      <c r="AL10" s="63" t="str">
        <f>$Z$21</f>
        <v/>
      </c>
      <c r="AM10" s="62" t="e">
        <f>(V10-L10)/L10</f>
        <v>#DIV/0!</v>
      </c>
      <c r="AN10" s="234"/>
      <c r="AO10" s="64" t="e">
        <f>IF($U10="期",X10,X10*$U$7)</f>
        <v>#DIV/0!</v>
      </c>
      <c r="AP10" s="63" t="e">
        <f>AQ10*$U$7</f>
        <v>#VALUE!</v>
      </c>
      <c r="AQ10" s="63" t="str">
        <f>$Z$21</f>
        <v/>
      </c>
      <c r="AR10" s="62" t="e">
        <f t="shared" ref="AR10:AR18" si="0">(X10-N10)/N10</f>
        <v>#DIV/0!</v>
      </c>
      <c r="AS10" s="234"/>
      <c r="AT10" s="64" t="e">
        <f>IF($U10="期",Z10,Z10*$U$7)</f>
        <v>#DIV/0!</v>
      </c>
      <c r="AU10" s="63" t="e">
        <f>AV10*$U$7</f>
        <v>#VALUE!</v>
      </c>
      <c r="AV10" s="63" t="str">
        <f>$Z$21</f>
        <v/>
      </c>
      <c r="AW10" s="62" t="e">
        <f t="shared" ref="AW10:AW18" si="1">(Z10-P10)/P10</f>
        <v>#DIV/0!</v>
      </c>
      <c r="AX10" s="109"/>
      <c r="AY10" s="64" t="e">
        <f>IF($U10="期",AB10,AB10*$U$7)</f>
        <v>#DIV/0!</v>
      </c>
      <c r="AZ10" s="63" t="e">
        <f>BA10*$U$7</f>
        <v>#VALUE!</v>
      </c>
      <c r="BA10" s="63" t="str">
        <f>$Z$21</f>
        <v/>
      </c>
      <c r="BB10" s="62" t="e">
        <f t="shared" ref="BB10:BB18" si="2">(AB10-R10)/R10</f>
        <v>#DIV/0!</v>
      </c>
      <c r="BC10" s="109"/>
    </row>
    <row r="11" spans="1:55" x14ac:dyDescent="0.25">
      <c r="A11" s="199"/>
      <c r="B11" s="106" t="s">
        <v>1</v>
      </c>
      <c r="C11" s="177">
        <f>'附件2-1-收費明細表'!B8</f>
        <v>0</v>
      </c>
      <c r="D11" s="177">
        <f>'附件2-1-收費明細表'!K8</f>
        <v>0</v>
      </c>
      <c r="E11" s="177">
        <f>'附件2-1-收費明細表'!L8</f>
        <v>0</v>
      </c>
      <c r="F11" s="177">
        <f>'附件2-1-收費明細表'!M8</f>
        <v>0</v>
      </c>
      <c r="G11" s="177">
        <f>'附件2-1-收費明細表'!N8</f>
        <v>0</v>
      </c>
      <c r="H11" s="177">
        <f>'附件2-1-收費明細表'!O8</f>
        <v>0</v>
      </c>
      <c r="I11" s="177">
        <f>'附件2-1-收費明細表'!P8</f>
        <v>0</v>
      </c>
      <c r="J11" s="177">
        <f>'附件2-1-收費明細表'!Q8</f>
        <v>0</v>
      </c>
      <c r="K11" s="177">
        <f>'附件2-1-收費明細表'!R8</f>
        <v>0</v>
      </c>
      <c r="L11" s="177">
        <f>'附件2-1-收費明細表'!S8</f>
        <v>0</v>
      </c>
      <c r="M11" s="177">
        <f>'附件2-1-收費明細表'!T8</f>
        <v>0</v>
      </c>
      <c r="N11" s="177">
        <f>'附件2-1-收費明細表'!U8</f>
        <v>0</v>
      </c>
      <c r="O11" s="177">
        <f>'附件2-1-收費明細表'!V8</f>
        <v>0</v>
      </c>
      <c r="P11" s="177">
        <f>'附件2-1-收費明細表'!W8</f>
        <v>0</v>
      </c>
      <c r="Q11" s="177">
        <f>'附件2-1-收費明細表'!X8</f>
        <v>0</v>
      </c>
      <c r="R11" s="177">
        <f>'附件2-1-收費明細表'!Y8</f>
        <v>0</v>
      </c>
      <c r="S11" s="177">
        <f>'附件2-1-收費明細表'!Z8</f>
        <v>0</v>
      </c>
      <c r="T11" s="106" t="s">
        <v>23</v>
      </c>
      <c r="U11" s="11"/>
      <c r="V11" s="65" t="e">
        <f>V12+V13</f>
        <v>#DIV/0!</v>
      </c>
      <c r="W11" s="241"/>
      <c r="X11" s="65" t="e">
        <f>X12+X13</f>
        <v>#DIV/0!</v>
      </c>
      <c r="Y11" s="241"/>
      <c r="Z11" s="65" t="e">
        <f>Z12+Z13</f>
        <v>#DIV/0!</v>
      </c>
      <c r="AA11" s="241"/>
      <c r="AB11" s="65" t="e">
        <f>AB12+AB13</f>
        <v>#DIV/0!</v>
      </c>
      <c r="AC11" s="241"/>
      <c r="AF11" s="234"/>
      <c r="AG11" s="234"/>
      <c r="AH11" s="234"/>
      <c r="AI11" s="234"/>
      <c r="AJ11" s="152" t="e">
        <f>IF($U$11="期",V11,V11*$U$7)</f>
        <v>#DIV/0!</v>
      </c>
      <c r="AK11" s="1" t="e">
        <f t="shared" ref="AK11:AK17" si="3">AJ11-M11</f>
        <v>#DIV/0!</v>
      </c>
      <c r="AL11" s="63" t="e">
        <f>AK11/$U$7</f>
        <v>#DIV/0!</v>
      </c>
      <c r="AM11" s="62" t="e">
        <f>(V11-L11)/L11</f>
        <v>#DIV/0!</v>
      </c>
      <c r="AN11" s="234"/>
      <c r="AO11" s="64" t="e">
        <f>IF($U11="期",X11,X11*$U$7)</f>
        <v>#DIV/0!</v>
      </c>
      <c r="AP11" s="63" t="e">
        <f>AO11-O11</f>
        <v>#DIV/0!</v>
      </c>
      <c r="AQ11" s="63" t="e">
        <f>AP11/$U$7</f>
        <v>#DIV/0!</v>
      </c>
      <c r="AR11" s="62" t="e">
        <f t="shared" si="0"/>
        <v>#DIV/0!</v>
      </c>
      <c r="AS11" s="234"/>
      <c r="AT11" s="64" t="e">
        <f>IF($U11="期",Z11,Z11*$U$7)</f>
        <v>#DIV/0!</v>
      </c>
      <c r="AU11" s="1" t="e">
        <f>AT11-Q11</f>
        <v>#DIV/0!</v>
      </c>
      <c r="AV11" s="63" t="e">
        <f>AU11/$U$7</f>
        <v>#DIV/0!</v>
      </c>
      <c r="AW11" s="62" t="e">
        <f t="shared" si="1"/>
        <v>#DIV/0!</v>
      </c>
      <c r="AX11" s="109"/>
      <c r="AY11" s="64" t="e">
        <f>IF($U11="期",AB11,AB11*$U$7)</f>
        <v>#DIV/0!</v>
      </c>
      <c r="AZ11" s="1" t="e">
        <f>AY11-S11</f>
        <v>#DIV/0!</v>
      </c>
      <c r="BA11" s="63" t="e">
        <f>AZ11/$U$7</f>
        <v>#DIV/0!</v>
      </c>
      <c r="BB11" s="62" t="e">
        <f t="shared" si="2"/>
        <v>#DIV/0!</v>
      </c>
      <c r="BC11" s="109"/>
    </row>
    <row r="12" spans="1:55" ht="34.5" x14ac:dyDescent="0.25">
      <c r="A12" s="199"/>
      <c r="B12" s="69" t="s">
        <v>19</v>
      </c>
      <c r="C12" s="178"/>
      <c r="D12" s="177">
        <f>'附件2-1-收費明細表'!K9</f>
        <v>0</v>
      </c>
      <c r="E12" s="177">
        <f>'附件2-1-收費明細表'!L9</f>
        <v>0</v>
      </c>
      <c r="F12" s="177">
        <f>'附件2-1-收費明細表'!M9</f>
        <v>0</v>
      </c>
      <c r="G12" s="177">
        <f>'附件2-1-收費明細表'!N9</f>
        <v>0</v>
      </c>
      <c r="H12" s="177">
        <f>'附件2-1-收費明細表'!O9</f>
        <v>0</v>
      </c>
      <c r="I12" s="177">
        <f>'附件2-1-收費明細表'!P9</f>
        <v>0</v>
      </c>
      <c r="J12" s="177">
        <f>'附件2-1-收費明細表'!Q9</f>
        <v>0</v>
      </c>
      <c r="K12" s="177">
        <f>'附件2-1-收費明細表'!R9</f>
        <v>0</v>
      </c>
      <c r="L12" s="177">
        <f>'附件2-1-收費明細表'!S9</f>
        <v>0</v>
      </c>
      <c r="M12" s="177">
        <f>'附件2-1-收費明細表'!T9</f>
        <v>0</v>
      </c>
      <c r="N12" s="177">
        <f>'附件2-1-收費明細表'!U9</f>
        <v>0</v>
      </c>
      <c r="O12" s="177">
        <f>'附件2-1-收費明細表'!V9</f>
        <v>0</v>
      </c>
      <c r="P12" s="177">
        <f>'附件2-1-收費明細表'!W9</f>
        <v>0</v>
      </c>
      <c r="Q12" s="177">
        <f>'附件2-1-收費明細表'!X9</f>
        <v>0</v>
      </c>
      <c r="R12" s="177">
        <f>'附件2-1-收費明細表'!Y9</f>
        <v>0</v>
      </c>
      <c r="S12" s="177">
        <f>'附件2-1-收費明細表'!Z9</f>
        <v>0</v>
      </c>
      <c r="T12" s="69" t="s">
        <v>22</v>
      </c>
      <c r="U12" s="2"/>
      <c r="V12" s="61" t="e">
        <f>IF($U11="期",M12+AK12,M12/$U$7+AL12)</f>
        <v>#DIV/0!</v>
      </c>
      <c r="W12" s="242"/>
      <c r="X12" s="61" t="e">
        <f>IF($U11="期",O12+AP12,O12/$U$7+AQ12)</f>
        <v>#DIV/0!</v>
      </c>
      <c r="Y12" s="242"/>
      <c r="Z12" s="61" t="e">
        <f>IF($U11="期",Q12+AU12,Q12/$U$7+AV12)</f>
        <v>#DIV/0!</v>
      </c>
      <c r="AA12" s="242"/>
      <c r="AB12" s="61" t="e">
        <f>IF($U11="期",S12+AZ12,S12/$U$7+BA12)</f>
        <v>#DIV/0!</v>
      </c>
      <c r="AC12" s="242"/>
      <c r="AF12" s="231"/>
      <c r="AG12" s="231"/>
      <c r="AH12" s="231"/>
      <c r="AI12" s="231"/>
      <c r="AJ12" s="152" t="e">
        <f>IF($U$11="期",V12,V12*$U$7)</f>
        <v>#DIV/0!</v>
      </c>
      <c r="AK12" s="1" t="e">
        <f t="shared" si="3"/>
        <v>#DIV/0!</v>
      </c>
      <c r="AL12" s="63" t="str">
        <f>$Z$22</f>
        <v/>
      </c>
      <c r="AM12" s="62" t="e">
        <f>(V12-L12)/L12</f>
        <v>#DIV/0!</v>
      </c>
      <c r="AN12" s="231"/>
      <c r="AO12" s="64" t="e">
        <f>IF($U11="期",X12,X12*$U$7)</f>
        <v>#DIV/0!</v>
      </c>
      <c r="AP12" s="63" t="e">
        <f>AQ12*$U$7</f>
        <v>#VALUE!</v>
      </c>
      <c r="AQ12" s="63" t="str">
        <f>$Z$22</f>
        <v/>
      </c>
      <c r="AR12" s="62" t="e">
        <f t="shared" si="0"/>
        <v>#DIV/0!</v>
      </c>
      <c r="AS12" s="231"/>
      <c r="AT12" s="64" t="e">
        <f>IF($U11="期",Z12,Z12*$U$7)</f>
        <v>#DIV/0!</v>
      </c>
      <c r="AU12" s="63" t="e">
        <f>AV12*$U$7</f>
        <v>#VALUE!</v>
      </c>
      <c r="AV12" s="63" t="str">
        <f>$Z$22</f>
        <v/>
      </c>
      <c r="AW12" s="62" t="e">
        <f t="shared" si="1"/>
        <v>#DIV/0!</v>
      </c>
      <c r="AX12" s="109"/>
      <c r="AY12" s="64" t="e">
        <f>IF($U11="期",AB12,AB12*$U$7)</f>
        <v>#DIV/0!</v>
      </c>
      <c r="AZ12" s="63" t="e">
        <f>BA12*$U$7</f>
        <v>#VALUE!</v>
      </c>
      <c r="BA12" s="63" t="str">
        <f>$Z$22</f>
        <v/>
      </c>
      <c r="BB12" s="62" t="e">
        <f t="shared" si="2"/>
        <v>#DIV/0!</v>
      </c>
      <c r="BC12" s="109"/>
    </row>
    <row r="13" spans="1:55" ht="51.75" x14ac:dyDescent="0.25">
      <c r="A13" s="199"/>
      <c r="B13" s="69" t="s">
        <v>90</v>
      </c>
      <c r="C13" s="178"/>
      <c r="D13" s="177">
        <f>'附件2-1-收費明細表'!K10</f>
        <v>0</v>
      </c>
      <c r="E13" s="177">
        <f>'附件2-1-收費明細表'!L10</f>
        <v>0</v>
      </c>
      <c r="F13" s="177">
        <f>'附件2-1-收費明細表'!M10</f>
        <v>0</v>
      </c>
      <c r="G13" s="177">
        <f>'附件2-1-收費明細表'!N10</f>
        <v>0</v>
      </c>
      <c r="H13" s="177">
        <f>'附件2-1-收費明細表'!O10</f>
        <v>0</v>
      </c>
      <c r="I13" s="177">
        <f>'附件2-1-收費明細表'!P10</f>
        <v>0</v>
      </c>
      <c r="J13" s="177">
        <f>'附件2-1-收費明細表'!Q10</f>
        <v>0</v>
      </c>
      <c r="K13" s="177">
        <f>'附件2-1-收費明細表'!R10</f>
        <v>0</v>
      </c>
      <c r="L13" s="177">
        <f>'附件2-1-收費明細表'!S10</f>
        <v>0</v>
      </c>
      <c r="M13" s="177">
        <f>'附件2-1-收費明細表'!T10</f>
        <v>0</v>
      </c>
      <c r="N13" s="177">
        <f>'附件2-1-收費明細表'!U10</f>
        <v>0</v>
      </c>
      <c r="O13" s="177">
        <f>'附件2-1-收費明細表'!V10</f>
        <v>0</v>
      </c>
      <c r="P13" s="177">
        <f>'附件2-1-收費明細表'!W10</f>
        <v>0</v>
      </c>
      <c r="Q13" s="177">
        <f>'附件2-1-收費明細表'!X10</f>
        <v>0</v>
      </c>
      <c r="R13" s="177">
        <f>'附件2-1-收費明細表'!Y10</f>
        <v>0</v>
      </c>
      <c r="S13" s="177">
        <f>'附件2-1-收費明細表'!Z10</f>
        <v>0</v>
      </c>
      <c r="T13" s="69" t="s">
        <v>91</v>
      </c>
      <c r="U13" s="2"/>
      <c r="V13" s="13"/>
      <c r="W13" s="147" t="e">
        <f>IF(AN13&gt;=$AF13,$AF13-AN13,$AF13-AN13)</f>
        <v>#DIV/0!</v>
      </c>
      <c r="X13" s="13"/>
      <c r="Y13" s="147" t="e">
        <f>IF(AS13&gt;=$AG13,$AG13-AS13,$AG13-AS13)</f>
        <v>#DIV/0!</v>
      </c>
      <c r="Z13" s="13"/>
      <c r="AA13" s="147" t="e">
        <f>IF(AX13&gt;=$AH13,$AH13-AX13,$AH13-AX13)</f>
        <v>#DIV/0!</v>
      </c>
      <c r="AB13" s="13"/>
      <c r="AC13" s="147" t="e">
        <f>IF(BC13&gt;=$AI13,$AI13-BC13,$AI13-BC13)</f>
        <v>#DIV/0!</v>
      </c>
      <c r="AE13" s="69" t="s">
        <v>91</v>
      </c>
      <c r="AF13" s="138" t="e">
        <f>ROUNDDOWN('附件2-1-收費明細表'!D10*0.0488/$C$7,0)</f>
        <v>#DIV/0!</v>
      </c>
      <c r="AG13" s="141" t="e">
        <f>ROUNDDOWN('附件2-1-收費明細表'!F10*0.0488/$C$7,0)</f>
        <v>#DIV/0!</v>
      </c>
      <c r="AH13" s="141" t="e">
        <f>ROUNDDOWN('附件2-1-收費明細表'!H10*0.0488/$C$7,0)</f>
        <v>#DIV/0!</v>
      </c>
      <c r="AI13" s="141" t="e">
        <f>ROUNDDOWN('附件2-1-收費明細表'!J10*0.0488/$C$7,0)</f>
        <v>#DIV/0!</v>
      </c>
      <c r="AJ13" s="152">
        <f>IF($U$11="期",V13,V13*$U$7)</f>
        <v>0</v>
      </c>
      <c r="AK13" s="1">
        <f t="shared" si="3"/>
        <v>0</v>
      </c>
      <c r="AL13" s="1" t="e">
        <f>AK13/$U$7</f>
        <v>#DIV/0!</v>
      </c>
      <c r="AM13" s="57">
        <f>IFERROR((V13-L13)/L13,0)</f>
        <v>0</v>
      </c>
      <c r="AN13" s="78" t="e">
        <f>IF((M13-E13)&lt;=0,(E13-'附件2-1-收費明細表'!D10)/$U$7,((M13-E13)+(E13-'附件2-1-收費明細表'!D10))/$U$7)</f>
        <v>#DIV/0!</v>
      </c>
      <c r="AO13" s="10">
        <f>IF($U11="期",X13,X13*$U$7)</f>
        <v>0</v>
      </c>
      <c r="AP13" s="1">
        <f>AO13-O13</f>
        <v>0</v>
      </c>
      <c r="AQ13" s="1" t="e">
        <f>AP13/$U$7</f>
        <v>#DIV/0!</v>
      </c>
      <c r="AR13" s="62" t="e">
        <f t="shared" si="0"/>
        <v>#DIV/0!</v>
      </c>
      <c r="AS13" s="181" t="e">
        <f>IF((O13-G13)&lt;=0,(G13-'附件2-1-收費明細表'!F10)/$U$7,((O13-G13)+(G13-'附件2-1-收費明細表'!F10))/$U$7)</f>
        <v>#DIV/0!</v>
      </c>
      <c r="AT13" s="10">
        <f>IF($U11="期",Z13,Z13*$U$7)</f>
        <v>0</v>
      </c>
      <c r="AU13" s="1">
        <f>AT13-Q13</f>
        <v>0</v>
      </c>
      <c r="AV13" s="1" t="e">
        <f>AU13/$U$7</f>
        <v>#DIV/0!</v>
      </c>
      <c r="AW13" s="62" t="e">
        <f t="shared" si="1"/>
        <v>#DIV/0!</v>
      </c>
      <c r="AX13" s="181" t="e">
        <f>IF((Q13-I13)&lt;=0,(I13-'附件2-1-收費明細表'!H10)/$U$7,((Q13-I13)+(I13-'附件2-1-收費明細表'!H10))/$U$7)</f>
        <v>#DIV/0!</v>
      </c>
      <c r="AY13" s="10">
        <f>IF($U11="期",AB13,AB13*$U$7)</f>
        <v>0</v>
      </c>
      <c r="AZ13" s="1">
        <f>AY13-S13</f>
        <v>0</v>
      </c>
      <c r="BA13" s="1" t="e">
        <f>AZ13/$U$7</f>
        <v>#DIV/0!</v>
      </c>
      <c r="BB13" s="62" t="e">
        <f t="shared" si="2"/>
        <v>#DIV/0!</v>
      </c>
      <c r="BC13" s="181" t="e">
        <f>IF((S13-K13)&lt;=0,(K13-'附件2-1-收費明細表'!J10)/$U$7,((S13-K13)+(K13-'附件2-1-收費明細表'!J10))/$U$7)</f>
        <v>#DIV/0!</v>
      </c>
    </row>
    <row r="14" spans="1:55" x14ac:dyDescent="0.25">
      <c r="A14" s="199"/>
      <c r="B14" s="70" t="s">
        <v>7</v>
      </c>
      <c r="C14" s="177">
        <f>'附件2-1-收費明細表'!B11</f>
        <v>0</v>
      </c>
      <c r="D14" s="177">
        <f>'附件2-1-收費明細表'!K11</f>
        <v>0</v>
      </c>
      <c r="E14" s="177">
        <f>'附件2-1-收費明細表'!L11</f>
        <v>0</v>
      </c>
      <c r="F14" s="177">
        <f>'附件2-1-收費明細表'!M11</f>
        <v>0</v>
      </c>
      <c r="G14" s="177">
        <f>'附件2-1-收費明細表'!N11</f>
        <v>0</v>
      </c>
      <c r="H14" s="177">
        <f>'附件2-1-收費明細表'!O11</f>
        <v>0</v>
      </c>
      <c r="I14" s="177">
        <f>'附件2-1-收費明細表'!P11</f>
        <v>0</v>
      </c>
      <c r="J14" s="177">
        <f>'附件2-1-收費明細表'!Q11</f>
        <v>0</v>
      </c>
      <c r="K14" s="177">
        <f>'附件2-1-收費明細表'!R11</f>
        <v>0</v>
      </c>
      <c r="L14" s="177">
        <f>'附件2-1-收費明細表'!S11</f>
        <v>0</v>
      </c>
      <c r="M14" s="177">
        <f>'附件2-1-收費明細表'!T11</f>
        <v>0</v>
      </c>
      <c r="N14" s="177">
        <f>'附件2-1-收費明細表'!U11</f>
        <v>0</v>
      </c>
      <c r="O14" s="177">
        <f>'附件2-1-收費明細表'!V11</f>
        <v>0</v>
      </c>
      <c r="P14" s="177">
        <f>'附件2-1-收費明細表'!W11</f>
        <v>0</v>
      </c>
      <c r="Q14" s="177">
        <f>'附件2-1-收費明細表'!X11</f>
        <v>0</v>
      </c>
      <c r="R14" s="177">
        <f>'附件2-1-收費明細表'!Y11</f>
        <v>0</v>
      </c>
      <c r="S14" s="177">
        <f>'附件2-1-收費明細表'!Z11</f>
        <v>0</v>
      </c>
      <c r="T14" s="106" t="s">
        <v>25</v>
      </c>
      <c r="U14" s="11"/>
      <c r="V14" s="13"/>
      <c r="W14" s="147" t="e">
        <f t="shared" ref="W14:W17" si="4">IF(AN14&gt;=$AF14,$AF14-AN14,$AF14-AN14)</f>
        <v>#DIV/0!</v>
      </c>
      <c r="X14" s="13"/>
      <c r="Y14" s="147" t="e">
        <f t="shared" ref="Y14:Y17" si="5">IF(AS14&gt;=$AG14,$AG14-AS14,$AG14-AS14)</f>
        <v>#DIV/0!</v>
      </c>
      <c r="Z14" s="13"/>
      <c r="AA14" s="147" t="e">
        <f t="shared" ref="AA14:AA17" si="6">IF(AX14&gt;=$AH14,$AH14-AX14,$AH14-AX14)</f>
        <v>#DIV/0!</v>
      </c>
      <c r="AB14" s="13"/>
      <c r="AC14" s="147" t="e">
        <f t="shared" ref="AC14:AC17" si="7">IF(BC14&gt;=$AI14,$AI14-BC14,$AI14-BC14)</f>
        <v>#DIV/0!</v>
      </c>
      <c r="AE14" s="137" t="s">
        <v>7</v>
      </c>
      <c r="AF14" s="182" t="e">
        <f>ROUNDDOWN('附件2-1-收費明細表'!D11*0.0488/$C$7,0)</f>
        <v>#DIV/0!</v>
      </c>
      <c r="AG14" s="182" t="e">
        <f>ROUNDDOWN('附件2-1-收費明細表'!F11*0.0488/$C$7,0)</f>
        <v>#DIV/0!</v>
      </c>
      <c r="AH14" s="182" t="e">
        <f>ROUNDDOWN('附件2-1-收費明細表'!H11*0.0488/$C$7,0)</f>
        <v>#DIV/0!</v>
      </c>
      <c r="AI14" s="182" t="e">
        <f>ROUNDDOWN('附件2-1-收費明細表'!J11*0.0488/$C$7,0)</f>
        <v>#DIV/0!</v>
      </c>
      <c r="AJ14" s="58">
        <f>IF($U14="期",V14,V14*$U$7)</f>
        <v>0</v>
      </c>
      <c r="AK14" s="1">
        <f t="shared" si="3"/>
        <v>0</v>
      </c>
      <c r="AL14" s="1" t="e">
        <f>AK14/$U$7</f>
        <v>#DIV/0!</v>
      </c>
      <c r="AM14" s="62" t="e">
        <f>(V14-L14)/L14</f>
        <v>#DIV/0!</v>
      </c>
      <c r="AN14" s="181" t="e">
        <f>IF((M14-E14)&lt;=0,(E14-'附件2-1-收費明細表'!D11)/$U$7,((M14-E14)+(E14-'附件2-1-收費明細表'!D11))/$U$7)</f>
        <v>#DIV/0!</v>
      </c>
      <c r="AO14" s="10">
        <f>IF($U14="期",X14,X14*$U$7)</f>
        <v>0</v>
      </c>
      <c r="AP14" s="1">
        <f>AO14-O14</f>
        <v>0</v>
      </c>
      <c r="AQ14" s="1" t="e">
        <f>AP14/$U$7</f>
        <v>#DIV/0!</v>
      </c>
      <c r="AR14" s="62" t="e">
        <f t="shared" si="0"/>
        <v>#DIV/0!</v>
      </c>
      <c r="AS14" s="181" t="e">
        <f>IF((O14-G14)&lt;=0,(G14-'附件2-1-收費明細表'!F11)/$U$7,((O14-G14)+(G14-'附件2-1-收費明細表'!F11))/$U$7)</f>
        <v>#DIV/0!</v>
      </c>
      <c r="AT14" s="10">
        <f>IF($U14="期",Z14,Z14*$U$7)</f>
        <v>0</v>
      </c>
      <c r="AU14" s="1">
        <f>AT14-Q14</f>
        <v>0</v>
      </c>
      <c r="AV14" s="1" t="e">
        <f>AU14/$U$7</f>
        <v>#DIV/0!</v>
      </c>
      <c r="AW14" s="62" t="e">
        <f t="shared" si="1"/>
        <v>#DIV/0!</v>
      </c>
      <c r="AX14" s="181" t="e">
        <f>IF((Q14-I14)&lt;=0,(I14-'附件2-1-收費明細表'!H11)/$U$7,((Q14-I14)+(I14-'附件2-1-收費明細表'!H11))/$U$7)</f>
        <v>#DIV/0!</v>
      </c>
      <c r="AY14" s="10">
        <f>IF($U14="期",AB14,AB14*$U$7)</f>
        <v>0</v>
      </c>
      <c r="AZ14" s="1">
        <f>AY14-S14</f>
        <v>0</v>
      </c>
      <c r="BA14" s="1" t="e">
        <f>AZ14/$U$7</f>
        <v>#DIV/0!</v>
      </c>
      <c r="BB14" s="62" t="e">
        <f t="shared" si="2"/>
        <v>#DIV/0!</v>
      </c>
      <c r="BC14" s="181" t="e">
        <f>IF((S14-K14)&lt;=0,(K14-'附件2-1-收費明細表'!J11)/$U$7,((S14-K14)+(K14-'附件2-1-收費明細表'!J11))/$U$7)</f>
        <v>#DIV/0!</v>
      </c>
    </row>
    <row r="15" spans="1:55" x14ac:dyDescent="0.25">
      <c r="A15" s="199"/>
      <c r="B15" s="70" t="s">
        <v>39</v>
      </c>
      <c r="C15" s="177">
        <f>'附件2-1-收費明細表'!B12</f>
        <v>0</v>
      </c>
      <c r="D15" s="177">
        <f>'附件2-1-收費明細表'!K12</f>
        <v>0</v>
      </c>
      <c r="E15" s="177">
        <f>'附件2-1-收費明細表'!L12</f>
        <v>0</v>
      </c>
      <c r="F15" s="177">
        <f>'附件2-1-收費明細表'!M12</f>
        <v>0</v>
      </c>
      <c r="G15" s="177">
        <f>'附件2-1-收費明細表'!N12</f>
        <v>0</v>
      </c>
      <c r="H15" s="177">
        <f>'附件2-1-收費明細表'!O12</f>
        <v>0</v>
      </c>
      <c r="I15" s="177">
        <f>'附件2-1-收費明細表'!P12</f>
        <v>0</v>
      </c>
      <c r="J15" s="177">
        <f>'附件2-1-收費明細表'!Q12</f>
        <v>0</v>
      </c>
      <c r="K15" s="177">
        <f>'附件2-1-收費明細表'!R12</f>
        <v>0</v>
      </c>
      <c r="L15" s="177">
        <f>'附件2-1-收費明細表'!S12</f>
        <v>0</v>
      </c>
      <c r="M15" s="177">
        <f>'附件2-1-收費明細表'!T12</f>
        <v>0</v>
      </c>
      <c r="N15" s="177">
        <f>'附件2-1-收費明細表'!U12</f>
        <v>0</v>
      </c>
      <c r="O15" s="177">
        <f>'附件2-1-收費明細表'!V12</f>
        <v>0</v>
      </c>
      <c r="P15" s="177">
        <f>'附件2-1-收費明細表'!W12</f>
        <v>0</v>
      </c>
      <c r="Q15" s="177">
        <f>'附件2-1-收費明細表'!X12</f>
        <v>0</v>
      </c>
      <c r="R15" s="177">
        <f>'附件2-1-收費明細表'!Y12</f>
        <v>0</v>
      </c>
      <c r="S15" s="177">
        <f>'附件2-1-收費明細表'!Z12</f>
        <v>0</v>
      </c>
      <c r="T15" s="106" t="s">
        <v>26</v>
      </c>
      <c r="U15" s="11"/>
      <c r="V15" s="13"/>
      <c r="W15" s="147" t="e">
        <f t="shared" si="4"/>
        <v>#DIV/0!</v>
      </c>
      <c r="X15" s="13"/>
      <c r="Y15" s="147" t="e">
        <f t="shared" si="5"/>
        <v>#DIV/0!</v>
      </c>
      <c r="Z15" s="13"/>
      <c r="AA15" s="147" t="e">
        <f t="shared" si="6"/>
        <v>#DIV/0!</v>
      </c>
      <c r="AB15" s="13"/>
      <c r="AC15" s="147" t="e">
        <f t="shared" si="7"/>
        <v>#DIV/0!</v>
      </c>
      <c r="AE15" s="137" t="s">
        <v>26</v>
      </c>
      <c r="AF15" s="182" t="e">
        <f>ROUNDDOWN('附件2-1-收費明細表'!D12*0.0488/$C$7,0)</f>
        <v>#DIV/0!</v>
      </c>
      <c r="AG15" s="182" t="e">
        <f>ROUNDDOWN('附件2-1-收費明細表'!F12*0.0488/$C$7,0)</f>
        <v>#DIV/0!</v>
      </c>
      <c r="AH15" s="182" t="e">
        <f>ROUNDDOWN('附件2-1-收費明細表'!H12*0.0488/$C$7,0)</f>
        <v>#DIV/0!</v>
      </c>
      <c r="AI15" s="182" t="e">
        <f>ROUNDDOWN('附件2-1-收費明細表'!J12*0.0488/$C$7,0)</f>
        <v>#DIV/0!</v>
      </c>
      <c r="AJ15" s="58">
        <f t="shared" ref="AJ15:AJ17" si="8">IF($U15="期",V15,V15*$U$7)</f>
        <v>0</v>
      </c>
      <c r="AK15" s="1">
        <f t="shared" si="3"/>
        <v>0</v>
      </c>
      <c r="AL15" s="1" t="e">
        <f>AK15/$U$7</f>
        <v>#DIV/0!</v>
      </c>
      <c r="AM15" s="62" t="e">
        <f>(V15-L15)/L15</f>
        <v>#DIV/0!</v>
      </c>
      <c r="AN15" s="181" t="e">
        <f>IF((M15-E15)&lt;=0,(E15-'附件2-1-收費明細表'!D12)/$U$7,((M15-E15)+(E15-'附件2-1-收費明細表'!D12))/$U$7)</f>
        <v>#DIV/0!</v>
      </c>
      <c r="AO15" s="10">
        <f>IF($U15="期",X15,X15*$U$7)</f>
        <v>0</v>
      </c>
      <c r="AP15" s="1">
        <f>AO15-O15</f>
        <v>0</v>
      </c>
      <c r="AQ15" s="1" t="e">
        <f>AP15/$U$7</f>
        <v>#DIV/0!</v>
      </c>
      <c r="AR15" s="62" t="e">
        <f t="shared" si="0"/>
        <v>#DIV/0!</v>
      </c>
      <c r="AS15" s="181" t="e">
        <f>IF((O15-G15)&lt;=0,(G15-'附件2-1-收費明細表'!F12)/$U$7,((O15-G15)+(G15-'附件2-1-收費明細表'!F12))/$U$7)</f>
        <v>#DIV/0!</v>
      </c>
      <c r="AT15" s="10">
        <f>IF($U15="期",Z15,Z15*$U$7)</f>
        <v>0</v>
      </c>
      <c r="AU15" s="1">
        <f>AT15-Q15</f>
        <v>0</v>
      </c>
      <c r="AV15" s="1" t="e">
        <f>AU15/$U$7</f>
        <v>#DIV/0!</v>
      </c>
      <c r="AW15" s="62" t="e">
        <f t="shared" si="1"/>
        <v>#DIV/0!</v>
      </c>
      <c r="AX15" s="181" t="e">
        <f>IF((Q15-I15)&lt;=0,(I15-'附件2-1-收費明細表'!H12)/$U$7,((Q15-I15)+(I15-'附件2-1-收費明細表'!H12))/$U$7)</f>
        <v>#DIV/0!</v>
      </c>
      <c r="AY15" s="10">
        <f>IF($U15="期",AB15,AB15*$U$7)</f>
        <v>0</v>
      </c>
      <c r="AZ15" s="1">
        <f>AY15-S15</f>
        <v>0</v>
      </c>
      <c r="BA15" s="1" t="e">
        <f>AZ15/$U$7</f>
        <v>#DIV/0!</v>
      </c>
      <c r="BB15" s="62" t="e">
        <f t="shared" si="2"/>
        <v>#DIV/0!</v>
      </c>
      <c r="BC15" s="181" t="e">
        <f>IF((S15-K15)&lt;=0,(K15-'附件2-1-收費明細表'!J12)/$U$7,((S15-K15)+(K15-'附件2-1-收費明細表'!J12))/$U$7)</f>
        <v>#DIV/0!</v>
      </c>
    </row>
    <row r="16" spans="1:55" x14ac:dyDescent="0.25">
      <c r="A16" s="199"/>
      <c r="B16" s="70" t="s">
        <v>27</v>
      </c>
      <c r="C16" s="177">
        <f>'附件2-1-收費明細表'!B13</f>
        <v>0</v>
      </c>
      <c r="D16" s="177">
        <f>'附件2-1-收費明細表'!K13</f>
        <v>0</v>
      </c>
      <c r="E16" s="177">
        <f>'附件2-1-收費明細表'!L13</f>
        <v>0</v>
      </c>
      <c r="F16" s="177">
        <f>'附件2-1-收費明細表'!M13</f>
        <v>0</v>
      </c>
      <c r="G16" s="177">
        <f>'附件2-1-收費明細表'!N13</f>
        <v>0</v>
      </c>
      <c r="H16" s="177">
        <f>'附件2-1-收費明細表'!O13</f>
        <v>0</v>
      </c>
      <c r="I16" s="177">
        <f>'附件2-1-收費明細表'!P13</f>
        <v>0</v>
      </c>
      <c r="J16" s="177">
        <f>'附件2-1-收費明細表'!Q13</f>
        <v>0</v>
      </c>
      <c r="K16" s="177">
        <f>'附件2-1-收費明細表'!R13</f>
        <v>0</v>
      </c>
      <c r="L16" s="177">
        <f>'附件2-1-收費明細表'!S13</f>
        <v>0</v>
      </c>
      <c r="M16" s="177">
        <f>'附件2-1-收費明細表'!T13</f>
        <v>0</v>
      </c>
      <c r="N16" s="177">
        <f>'附件2-1-收費明細表'!U13</f>
        <v>0</v>
      </c>
      <c r="O16" s="177">
        <f>'附件2-1-收費明細表'!V13</f>
        <v>0</v>
      </c>
      <c r="P16" s="177">
        <f>'附件2-1-收費明細表'!W13</f>
        <v>0</v>
      </c>
      <c r="Q16" s="177">
        <f>'附件2-1-收費明細表'!X13</f>
        <v>0</v>
      </c>
      <c r="R16" s="177">
        <f>'附件2-1-收費明細表'!Y13</f>
        <v>0</v>
      </c>
      <c r="S16" s="177">
        <f>'附件2-1-收費明細表'!Z13</f>
        <v>0</v>
      </c>
      <c r="T16" s="106" t="s">
        <v>27</v>
      </c>
      <c r="U16" s="11"/>
      <c r="V16" s="13"/>
      <c r="W16" s="147" t="e">
        <f t="shared" si="4"/>
        <v>#DIV/0!</v>
      </c>
      <c r="X16" s="13"/>
      <c r="Y16" s="147" t="e">
        <f t="shared" si="5"/>
        <v>#DIV/0!</v>
      </c>
      <c r="Z16" s="13"/>
      <c r="AA16" s="147" t="e">
        <f t="shared" si="6"/>
        <v>#DIV/0!</v>
      </c>
      <c r="AB16" s="13"/>
      <c r="AC16" s="147" t="e">
        <f t="shared" si="7"/>
        <v>#DIV/0!</v>
      </c>
      <c r="AE16" s="137" t="s">
        <v>27</v>
      </c>
      <c r="AF16" s="182" t="e">
        <f>ROUNDDOWN('附件2-1-收費明細表'!D13*0.0488/$C$7,0)</f>
        <v>#DIV/0!</v>
      </c>
      <c r="AG16" s="182" t="e">
        <f>ROUNDDOWN('附件2-1-收費明細表'!F13*0.0488/$C$7,0)</f>
        <v>#DIV/0!</v>
      </c>
      <c r="AH16" s="182" t="e">
        <f>ROUNDDOWN('附件2-1-收費明細表'!H13*0.0488/$C$7,0)</f>
        <v>#DIV/0!</v>
      </c>
      <c r="AI16" s="182" t="e">
        <f>ROUNDDOWN('附件2-1-收費明細表'!J13*0.0488/$C$7,0)</f>
        <v>#DIV/0!</v>
      </c>
      <c r="AJ16" s="58">
        <f t="shared" si="8"/>
        <v>0</v>
      </c>
      <c r="AK16" s="1">
        <f t="shared" si="3"/>
        <v>0</v>
      </c>
      <c r="AL16" s="50" t="e">
        <f>AK16/$U$7</f>
        <v>#DIV/0!</v>
      </c>
      <c r="AM16" s="62" t="e">
        <f>(V16-L16)/L16</f>
        <v>#DIV/0!</v>
      </c>
      <c r="AN16" s="181" t="e">
        <f>IF((M16-E16)&lt;=0,(E16-'附件2-1-收費明細表'!D13)/$U$7,((M16-E16)+(E16-'附件2-1-收費明細表'!D13))/$U$7)</f>
        <v>#DIV/0!</v>
      </c>
      <c r="AO16" s="51">
        <f>IF($U16="期",X16,X16*$U$7)</f>
        <v>0</v>
      </c>
      <c r="AP16" s="1">
        <f>AO16-O16</f>
        <v>0</v>
      </c>
      <c r="AQ16" s="50" t="e">
        <f>AP16/$U$7</f>
        <v>#DIV/0!</v>
      </c>
      <c r="AR16" s="62" t="e">
        <f t="shared" si="0"/>
        <v>#DIV/0!</v>
      </c>
      <c r="AS16" s="181" t="e">
        <f>IF((O16-G16)&lt;=0,(G16-'附件2-1-收費明細表'!F13)/$U$7,((O16-G16)+(G16-'附件2-1-收費明細表'!F13))/$U$7)</f>
        <v>#DIV/0!</v>
      </c>
      <c r="AT16" s="51">
        <f>IF($U16="期",Z16,Z16*$U$7)</f>
        <v>0</v>
      </c>
      <c r="AU16" s="1">
        <f>AT16-Q16</f>
        <v>0</v>
      </c>
      <c r="AV16" s="50" t="e">
        <f>AU16/$U$7</f>
        <v>#DIV/0!</v>
      </c>
      <c r="AW16" s="62" t="e">
        <f t="shared" si="1"/>
        <v>#DIV/0!</v>
      </c>
      <c r="AX16" s="181" t="e">
        <f>IF((Q16-I16)&lt;=0,(I16-'附件2-1-收費明細表'!H13)/$U$7,((Q16-I16)+(I16-'附件2-1-收費明細表'!H13))/$U$7)</f>
        <v>#DIV/0!</v>
      </c>
      <c r="AY16" s="51">
        <f>IF($U16="期",AB16,AB16*$U$7)</f>
        <v>0</v>
      </c>
      <c r="AZ16" s="1">
        <f>AY16-S16</f>
        <v>0</v>
      </c>
      <c r="BA16" s="50" t="e">
        <f>AZ16/$U$7</f>
        <v>#DIV/0!</v>
      </c>
      <c r="BB16" s="62" t="e">
        <f t="shared" si="2"/>
        <v>#DIV/0!</v>
      </c>
      <c r="BC16" s="181" t="e">
        <f>IF((S16-K16)&lt;=0,(K16-'附件2-1-收費明細表'!J13)/$U$7,((S16-K16)+(K16-'附件2-1-收費明細表'!J13))/$U$7)</f>
        <v>#DIV/0!</v>
      </c>
    </row>
    <row r="17" spans="1:55" x14ac:dyDescent="0.25">
      <c r="A17" s="199"/>
      <c r="B17" s="70" t="s">
        <v>8</v>
      </c>
      <c r="C17" s="177">
        <f>'附件2-1-收費明細表'!B14</f>
        <v>0</v>
      </c>
      <c r="D17" s="177">
        <f>'附件2-1-收費明細表'!K14</f>
        <v>0</v>
      </c>
      <c r="E17" s="177">
        <f>'附件2-1-收費明細表'!L14</f>
        <v>0</v>
      </c>
      <c r="F17" s="177">
        <f>'附件2-1-收費明細表'!M14</f>
        <v>0</v>
      </c>
      <c r="G17" s="177">
        <f>'附件2-1-收費明細表'!N14</f>
        <v>0</v>
      </c>
      <c r="H17" s="177">
        <f>'附件2-1-收費明細表'!O14</f>
        <v>0</v>
      </c>
      <c r="I17" s="177">
        <f>'附件2-1-收費明細表'!P14</f>
        <v>0</v>
      </c>
      <c r="J17" s="177">
        <f>'附件2-1-收費明細表'!Q14</f>
        <v>0</v>
      </c>
      <c r="K17" s="177">
        <f>'附件2-1-收費明細表'!R14</f>
        <v>0</v>
      </c>
      <c r="L17" s="177">
        <f>'附件2-1-收費明細表'!S14</f>
        <v>0</v>
      </c>
      <c r="M17" s="177">
        <f>'附件2-1-收費明細表'!T14</f>
        <v>0</v>
      </c>
      <c r="N17" s="177">
        <f>'附件2-1-收費明細表'!U14</f>
        <v>0</v>
      </c>
      <c r="O17" s="177">
        <f>'附件2-1-收費明細表'!V14</f>
        <v>0</v>
      </c>
      <c r="P17" s="177">
        <f>'附件2-1-收費明細表'!W14</f>
        <v>0</v>
      </c>
      <c r="Q17" s="177">
        <f>'附件2-1-收費明細表'!X14</f>
        <v>0</v>
      </c>
      <c r="R17" s="177">
        <f>'附件2-1-收費明細表'!Y14</f>
        <v>0</v>
      </c>
      <c r="S17" s="177">
        <f>'附件2-1-收費明細表'!Z14</f>
        <v>0</v>
      </c>
      <c r="T17" s="106" t="s">
        <v>28</v>
      </c>
      <c r="U17" s="11"/>
      <c r="V17" s="13"/>
      <c r="W17" s="147" t="e">
        <f t="shared" si="4"/>
        <v>#DIV/0!</v>
      </c>
      <c r="X17" s="13"/>
      <c r="Y17" s="147" t="e">
        <f t="shared" si="5"/>
        <v>#DIV/0!</v>
      </c>
      <c r="Z17" s="13"/>
      <c r="AA17" s="147" t="e">
        <f t="shared" si="6"/>
        <v>#DIV/0!</v>
      </c>
      <c r="AB17" s="13"/>
      <c r="AC17" s="147" t="e">
        <f t="shared" si="7"/>
        <v>#DIV/0!</v>
      </c>
      <c r="AE17" s="137" t="s">
        <v>8</v>
      </c>
      <c r="AF17" s="182" t="e">
        <f>ROUNDDOWN('附件2-1-收費明細表'!D14*0.0488/$C$7,0)</f>
        <v>#DIV/0!</v>
      </c>
      <c r="AG17" s="182" t="e">
        <f>ROUNDDOWN('附件2-1-收費明細表'!F14*0.0488/$C$7,0)</f>
        <v>#DIV/0!</v>
      </c>
      <c r="AH17" s="182" t="e">
        <f>ROUNDDOWN('附件2-1-收費明細表'!H14*0.0488/$C$7,0)</f>
        <v>#DIV/0!</v>
      </c>
      <c r="AI17" s="182" t="e">
        <f>ROUNDDOWN('附件2-1-收費明細表'!J14*0.0488/$C$7,0)</f>
        <v>#DIV/0!</v>
      </c>
      <c r="AJ17" s="58">
        <f t="shared" si="8"/>
        <v>0</v>
      </c>
      <c r="AK17" s="1">
        <f t="shared" si="3"/>
        <v>0</v>
      </c>
      <c r="AL17" s="50" t="e">
        <f>AK17/$U$7</f>
        <v>#DIV/0!</v>
      </c>
      <c r="AM17" s="62" t="e">
        <f>(V17-L17)/L17</f>
        <v>#DIV/0!</v>
      </c>
      <c r="AN17" s="181" t="e">
        <f>IF((M17-E17)&lt;=0,(E17-'附件2-1-收費明細表'!D14)/$U$7,((M17-E17)+(E17-'附件2-1-收費明細表'!D14))/$U$7)</f>
        <v>#DIV/0!</v>
      </c>
      <c r="AO17" s="51">
        <f>IF($U17="期",X17,X17*$U$7)</f>
        <v>0</v>
      </c>
      <c r="AP17" s="1">
        <f>AO17-O17</f>
        <v>0</v>
      </c>
      <c r="AQ17" s="50" t="e">
        <f>AP17/$U$7</f>
        <v>#DIV/0!</v>
      </c>
      <c r="AR17" s="62" t="e">
        <f t="shared" si="0"/>
        <v>#DIV/0!</v>
      </c>
      <c r="AS17" s="181" t="e">
        <f>IF((O17-G17)&lt;=0,(G17-'附件2-1-收費明細表'!F14)/$U$7,((O17-G17)+(G17-'附件2-1-收費明細表'!F14))/$U$7)</f>
        <v>#DIV/0!</v>
      </c>
      <c r="AT17" s="51">
        <f>IF($U17="期",Z17,Z17*$U$7)</f>
        <v>0</v>
      </c>
      <c r="AU17" s="1">
        <f>AT17-Q17</f>
        <v>0</v>
      </c>
      <c r="AV17" s="50" t="e">
        <f>AU17/$U$7</f>
        <v>#DIV/0!</v>
      </c>
      <c r="AW17" s="62" t="e">
        <f t="shared" si="1"/>
        <v>#DIV/0!</v>
      </c>
      <c r="AX17" s="181" t="e">
        <f>IF((Q17-I17)&lt;=0,(I17-'附件2-1-收費明細表'!H14)/$U$7,((Q17-I17)+(I17-'附件2-1-收費明細表'!H14))/$U$7)</f>
        <v>#DIV/0!</v>
      </c>
      <c r="AY17" s="51">
        <f>IF($U17="期",AB17,AB17*$U$7)</f>
        <v>0</v>
      </c>
      <c r="AZ17" s="1">
        <f>AY17-S17</f>
        <v>0</v>
      </c>
      <c r="BA17" s="50" t="e">
        <f>AZ17/$U$7</f>
        <v>#DIV/0!</v>
      </c>
      <c r="BB17" s="62" t="e">
        <f t="shared" si="2"/>
        <v>#DIV/0!</v>
      </c>
      <c r="BC17" s="181" t="e">
        <f>IF((S17-K17)&lt;=0,(K17-'附件2-1-收費明細表'!J14)/$U$7,((S17-K17)+(K17-'附件2-1-收費明細表'!J14))/$U$7)</f>
        <v>#DIV/0!</v>
      </c>
    </row>
    <row r="18" spans="1:55" x14ac:dyDescent="0.25">
      <c r="A18" s="199"/>
      <c r="B18" s="186" t="s">
        <v>40</v>
      </c>
      <c r="C18" s="186"/>
      <c r="D18" s="177">
        <f>'附件2-1-收費明細表'!K15</f>
        <v>0</v>
      </c>
      <c r="E18" s="177">
        <f>'附件2-1-收費明細表'!L15</f>
        <v>0</v>
      </c>
      <c r="F18" s="177">
        <f>'附件2-1-收費明細表'!M15</f>
        <v>0</v>
      </c>
      <c r="G18" s="177">
        <f>'附件2-1-收費明細表'!N15</f>
        <v>0</v>
      </c>
      <c r="H18" s="177">
        <f>'附件2-1-收費明細表'!O15</f>
        <v>0</v>
      </c>
      <c r="I18" s="177">
        <f>'附件2-1-收費明細表'!P15</f>
        <v>0</v>
      </c>
      <c r="J18" s="177">
        <f>'附件2-1-收費明細表'!Q15</f>
        <v>0</v>
      </c>
      <c r="K18" s="177">
        <f>'附件2-1-收費明細表'!R15</f>
        <v>0</v>
      </c>
      <c r="L18" s="177">
        <f>'附件2-1-收費明細表'!S15</f>
        <v>0</v>
      </c>
      <c r="M18" s="177">
        <f>'附件2-1-收費明細表'!T15</f>
        <v>0</v>
      </c>
      <c r="N18" s="177">
        <f>'附件2-1-收費明細表'!U15</f>
        <v>0</v>
      </c>
      <c r="O18" s="177">
        <f>'附件2-1-收費明細表'!V15</f>
        <v>0</v>
      </c>
      <c r="P18" s="177">
        <f>'附件2-1-收費明細表'!W15</f>
        <v>0</v>
      </c>
      <c r="Q18" s="177">
        <f>'附件2-1-收費明細表'!X15</f>
        <v>0</v>
      </c>
      <c r="R18" s="177">
        <f>'附件2-1-收費明細表'!Y15</f>
        <v>0</v>
      </c>
      <c r="S18" s="177">
        <f>'附件2-1-收費明細表'!Z15</f>
        <v>0</v>
      </c>
      <c r="T18" s="186" t="s">
        <v>10</v>
      </c>
      <c r="U18" s="186"/>
      <c r="V18" s="9" t="e">
        <f>SUM(AJ10:AJ11,AJ14:AJ17)</f>
        <v>#DIV/0!</v>
      </c>
      <c r="W18" s="9" t="e">
        <f>IF(SUM(W13:W17)&gt;400,400-SUM(W13:W17),400-SUM(W13:W17))</f>
        <v>#DIV/0!</v>
      </c>
      <c r="X18" s="53" t="e">
        <f>SUM(AO10:AO11,AO14:AO17)</f>
        <v>#DIV/0!</v>
      </c>
      <c r="Y18" s="9" t="e">
        <f>IF(SUM(Y13:Y17)&gt;400,400-SUM(Y13:Y17),400-SUM(Y13:Y17))</f>
        <v>#DIV/0!</v>
      </c>
      <c r="Z18" s="53" t="e">
        <f>SUM(AT10:AT11,AT14:AT17)</f>
        <v>#DIV/0!</v>
      </c>
      <c r="AA18" s="9" t="e">
        <f>IF(SUM(AA13:AA17)&gt;400,400-SUM(AA13:AA17),400-SUM(AA13:AA17))</f>
        <v>#DIV/0!</v>
      </c>
      <c r="AB18" s="53" t="e">
        <f>SUM(AY10:AY11,AY14:AY17)</f>
        <v>#DIV/0!</v>
      </c>
      <c r="AC18" s="9" t="e">
        <f>IF(SUM(AC13:AC17)&gt;400,400-SUM(AC13:AC17),400-SUM(AC13:AC17))</f>
        <v>#DIV/0!</v>
      </c>
      <c r="AJ18" s="6"/>
      <c r="AK18" s="52" t="e">
        <f>SUM(AK10:AK11,AK14:AK17)</f>
        <v>#VALUE!</v>
      </c>
      <c r="AL18" s="52" t="e">
        <f>SUM(AL10:AL11,AL14:AL17)</f>
        <v>#DIV/0!</v>
      </c>
      <c r="AM18" s="62" t="e">
        <f>(V18-L18)/L18</f>
        <v>#DIV/0!</v>
      </c>
      <c r="AN18" s="141"/>
      <c r="AO18" s="54"/>
      <c r="AP18" s="52" t="e">
        <f>SUM(AP10:AP11,AP14:AP17)</f>
        <v>#VALUE!</v>
      </c>
      <c r="AQ18" s="52" t="e">
        <f>SUM(AQ10:AQ11,AQ14:AQ17)</f>
        <v>#DIV/0!</v>
      </c>
      <c r="AR18" s="62" t="e">
        <f t="shared" si="0"/>
        <v>#DIV/0!</v>
      </c>
      <c r="AS18" s="62"/>
      <c r="AT18" s="50"/>
      <c r="AU18" s="52" t="e">
        <f>SUM(AU10:AU11,AU14:AU17)</f>
        <v>#VALUE!</v>
      </c>
      <c r="AV18" s="52" t="e">
        <f>SUM(AV10:AV11,AV14:AV17)</f>
        <v>#DIV/0!</v>
      </c>
      <c r="AW18" s="62" t="e">
        <f t="shared" si="1"/>
        <v>#DIV/0!</v>
      </c>
      <c r="AX18" s="62"/>
      <c r="AY18" s="50"/>
      <c r="AZ18" s="52" t="e">
        <f>SUM(AZ10:AZ11,AZ14:AZ17)</f>
        <v>#VALUE!</v>
      </c>
      <c r="BA18" s="52" t="e">
        <f>SUM(BA10:BA11,BA14:BA17)</f>
        <v>#DIV/0!</v>
      </c>
      <c r="BB18" s="62" t="e">
        <f t="shared" si="2"/>
        <v>#DIV/0!</v>
      </c>
    </row>
    <row r="19" spans="1:55" x14ac:dyDescent="0.25">
      <c r="A19" s="56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J19" s="56"/>
      <c r="AK19" s="56"/>
      <c r="AL19" s="56"/>
      <c r="AM19" s="56"/>
      <c r="AO19" s="56"/>
      <c r="AP19" s="56"/>
      <c r="AQ19" s="56"/>
      <c r="AR19" s="56"/>
      <c r="AS19" s="56"/>
      <c r="AT19" s="56"/>
    </row>
    <row r="20" spans="1:55" ht="42.75" customHeight="1" x14ac:dyDescent="0.25">
      <c r="A20" s="80"/>
      <c r="B20" s="206" t="s">
        <v>78</v>
      </c>
      <c r="C20" s="216"/>
      <c r="D20" s="207"/>
      <c r="E20" s="80"/>
      <c r="F20" s="215" t="s">
        <v>79</v>
      </c>
      <c r="G20" s="216"/>
      <c r="H20" s="216"/>
      <c r="I20" s="216"/>
      <c r="J20" s="207"/>
      <c r="K20" s="104"/>
      <c r="L20" s="215" t="s">
        <v>105</v>
      </c>
      <c r="M20" s="216"/>
      <c r="N20" s="207"/>
      <c r="O20" s="103"/>
      <c r="Q20" s="105"/>
      <c r="S20" s="142"/>
      <c r="T20" s="208" t="s">
        <v>71</v>
      </c>
      <c r="U20" s="208"/>
      <c r="V20" s="208"/>
      <c r="W20" s="208"/>
      <c r="X20" s="192" t="s">
        <v>69</v>
      </c>
      <c r="Y20" s="192"/>
      <c r="Z20" s="117" t="e">
        <f>Z21+Z22</f>
        <v>#VALUE!</v>
      </c>
      <c r="AA20" s="198" t="s">
        <v>70</v>
      </c>
      <c r="AB20" s="198"/>
      <c r="AC20" s="145"/>
      <c r="AD20" s="122"/>
      <c r="AE20" s="122"/>
      <c r="AF20" s="80"/>
      <c r="AG20" s="80"/>
      <c r="AH20" s="80"/>
      <c r="AI20" s="80"/>
      <c r="AN20" s="80"/>
    </row>
    <row r="21" spans="1:55" ht="42" customHeight="1" x14ac:dyDescent="0.25">
      <c r="A21" s="122"/>
      <c r="B21" s="223" t="s">
        <v>15</v>
      </c>
      <c r="C21" s="68" t="s">
        <v>17</v>
      </c>
      <c r="D21" s="12"/>
      <c r="E21" s="71"/>
      <c r="F21" s="225" t="s">
        <v>15</v>
      </c>
      <c r="G21" s="84"/>
      <c r="H21" s="93" t="s">
        <v>17</v>
      </c>
      <c r="I21" s="85"/>
      <c r="J21" s="114"/>
      <c r="K21" s="86"/>
      <c r="L21" s="217" t="s">
        <v>106</v>
      </c>
      <c r="M21" s="217"/>
      <c r="N21" s="217"/>
      <c r="O21" s="123"/>
      <c r="Q21" s="87"/>
      <c r="S21" s="143"/>
      <c r="T21" s="193" t="s">
        <v>67</v>
      </c>
      <c r="U21" s="193"/>
      <c r="V21" s="193"/>
      <c r="W21" s="193"/>
      <c r="X21" s="193" t="s">
        <v>63</v>
      </c>
      <c r="Y21" s="193"/>
      <c r="Z21" s="148" t="str">
        <f>'附件3-教保服務人員調薪及其他人員調薪試算表'!D30</f>
        <v/>
      </c>
      <c r="AA21" s="193" t="str">
        <f>'附件3-教保服務人員調薪及其他人員調薪試算表'!E30</f>
        <v>元(四捨五入)</v>
      </c>
      <c r="AB21" s="193"/>
      <c r="AC21" s="146"/>
      <c r="AD21" s="97"/>
      <c r="AE21" s="97"/>
      <c r="AF21" s="95"/>
      <c r="AG21" s="95"/>
      <c r="AH21" s="95"/>
      <c r="AI21" s="95"/>
      <c r="AN21" s="95"/>
      <c r="BB21" s="133"/>
    </row>
    <row r="22" spans="1:55" ht="42" customHeight="1" x14ac:dyDescent="0.25">
      <c r="A22" s="74"/>
      <c r="B22" s="224"/>
      <c r="C22" s="68" t="s">
        <v>16</v>
      </c>
      <c r="D22" s="12"/>
      <c r="E22" s="72"/>
      <c r="F22" s="226"/>
      <c r="G22" s="84"/>
      <c r="H22" s="68" t="s">
        <v>16</v>
      </c>
      <c r="I22" s="85"/>
      <c r="J22" s="115"/>
      <c r="K22" s="86"/>
      <c r="L22" s="217"/>
      <c r="M22" s="217"/>
      <c r="N22" s="217"/>
      <c r="O22" s="123"/>
      <c r="Q22" s="87"/>
      <c r="S22" s="143"/>
      <c r="T22" s="193" t="s">
        <v>80</v>
      </c>
      <c r="U22" s="193"/>
      <c r="V22" s="193"/>
      <c r="W22" s="193"/>
      <c r="X22" s="194" t="s">
        <v>63</v>
      </c>
      <c r="Y22" s="194"/>
      <c r="Z22" s="148" t="str">
        <f>'附件3-教保服務人員調薪及其他人員調薪試算表'!D31</f>
        <v/>
      </c>
      <c r="AA22" s="193" t="str">
        <f>'附件3-教保服務人員調薪及其他人員調薪試算表'!E31</f>
        <v>元(四捨五入)</v>
      </c>
      <c r="AB22" s="193"/>
      <c r="AC22" s="146"/>
      <c r="AD22" s="122"/>
      <c r="AE22" s="122"/>
      <c r="AF22" s="80"/>
      <c r="AG22" s="80"/>
      <c r="AH22" s="80"/>
      <c r="AI22" s="80"/>
      <c r="AN22" s="80"/>
      <c r="BB22" s="133"/>
    </row>
    <row r="23" spans="1:55" ht="42" customHeight="1" x14ac:dyDescent="0.25">
      <c r="A23" s="122"/>
      <c r="B23" s="223" t="s">
        <v>20</v>
      </c>
      <c r="C23" s="66" t="s">
        <v>109</v>
      </c>
      <c r="D23" s="12"/>
      <c r="E23" s="73"/>
      <c r="F23" s="225" t="s">
        <v>20</v>
      </c>
      <c r="G23" s="84"/>
      <c r="H23" s="66" t="s">
        <v>108</v>
      </c>
      <c r="I23" s="85"/>
      <c r="J23" s="115"/>
      <c r="K23" s="86"/>
      <c r="L23" s="217" t="s">
        <v>107</v>
      </c>
      <c r="M23" s="217"/>
      <c r="N23" s="217"/>
      <c r="O23" s="123"/>
      <c r="Q23" s="87"/>
      <c r="S23" s="143"/>
      <c r="U23" s="75"/>
      <c r="AJ23" s="75"/>
      <c r="AK23" s="75"/>
      <c r="AL23" s="75"/>
    </row>
    <row r="24" spans="1:55" ht="42" customHeight="1" x14ac:dyDescent="0.25">
      <c r="A24" s="74"/>
      <c r="B24" s="224"/>
      <c r="C24" s="66" t="s">
        <v>110</v>
      </c>
      <c r="D24" s="12"/>
      <c r="E24" s="73"/>
      <c r="F24" s="226"/>
      <c r="G24" s="84"/>
      <c r="H24" s="66" t="s">
        <v>111</v>
      </c>
      <c r="I24" s="85"/>
      <c r="J24" s="115"/>
      <c r="K24" s="86"/>
      <c r="L24" s="217"/>
      <c r="M24" s="217"/>
      <c r="N24" s="217"/>
      <c r="O24" s="123"/>
      <c r="Q24" s="88"/>
      <c r="S24" s="143"/>
      <c r="T24" s="219"/>
      <c r="U24" s="220"/>
      <c r="V24" s="206" t="s">
        <v>72</v>
      </c>
      <c r="W24" s="207"/>
      <c r="X24" s="206" t="s">
        <v>73</v>
      </c>
      <c r="Y24" s="207"/>
      <c r="Z24" s="206" t="s">
        <v>74</v>
      </c>
      <c r="AA24" s="207"/>
      <c r="AB24" s="202" t="s">
        <v>75</v>
      </c>
      <c r="AC24" s="202"/>
      <c r="AJ24" s="75"/>
      <c r="AK24" s="75"/>
      <c r="AL24" s="75"/>
      <c r="AO24" s="75"/>
      <c r="AP24" s="75"/>
      <c r="AQ24" s="75"/>
      <c r="AT24" s="75"/>
    </row>
    <row r="25" spans="1:55" ht="42" customHeight="1" x14ac:dyDescent="0.25">
      <c r="A25" s="74"/>
      <c r="B25" s="210" t="s">
        <v>77</v>
      </c>
      <c r="C25" s="210"/>
      <c r="D25" s="210"/>
      <c r="E25" s="210"/>
      <c r="F25" s="210"/>
      <c r="G25" s="210"/>
      <c r="H25" s="210"/>
      <c r="I25" s="210"/>
      <c r="J25" s="210"/>
      <c r="K25" s="210"/>
      <c r="L25" s="210"/>
      <c r="M25" s="210"/>
      <c r="N25" s="210"/>
      <c r="Q25" s="75"/>
      <c r="R25" s="75"/>
      <c r="S25" s="75"/>
      <c r="T25" s="221" t="s">
        <v>68</v>
      </c>
      <c r="U25" s="222"/>
      <c r="V25" s="228" t="e">
        <f>SUM(AL13:AL17)</f>
        <v>#DIV/0!</v>
      </c>
      <c r="W25" s="229"/>
      <c r="X25" s="228" t="e">
        <f>SUM(AQ13:AQ17)</f>
        <v>#DIV/0!</v>
      </c>
      <c r="Y25" s="229"/>
      <c r="Z25" s="228" t="e">
        <f>SUM(AV13:AV17)</f>
        <v>#DIV/0!</v>
      </c>
      <c r="AA25" s="229"/>
      <c r="AB25" s="236" t="e">
        <f>SUM(BA13:BA17)</f>
        <v>#DIV/0!</v>
      </c>
      <c r="AC25" s="236"/>
      <c r="AJ25" s="75"/>
      <c r="AK25" s="75"/>
      <c r="AL25" s="75"/>
      <c r="AO25" s="75"/>
      <c r="AP25" s="75"/>
      <c r="AQ25" s="75"/>
      <c r="AT25" s="75"/>
    </row>
    <row r="26" spans="1:55" ht="42" customHeight="1" x14ac:dyDescent="0.25">
      <c r="T26" s="227" t="s">
        <v>101</v>
      </c>
      <c r="U26" s="227"/>
      <c r="V26" s="227"/>
      <c r="W26" s="227"/>
      <c r="X26" s="227"/>
      <c r="Y26" s="227"/>
      <c r="Z26" s="227"/>
      <c r="AA26" s="227"/>
      <c r="AB26" s="227"/>
      <c r="AC26" s="227"/>
      <c r="AT26" s="122"/>
      <c r="AW26" s="122"/>
      <c r="AX26" s="122"/>
    </row>
    <row r="27" spans="1:55" ht="17.25" customHeight="1" x14ac:dyDescent="0.25">
      <c r="A27" s="209" t="s">
        <v>21</v>
      </c>
      <c r="B27" s="209"/>
      <c r="C27" s="209"/>
      <c r="D27" s="209"/>
      <c r="E27" s="209"/>
      <c r="F27" s="209"/>
      <c r="G27" s="4"/>
      <c r="H27" s="4"/>
      <c r="I27" s="4"/>
      <c r="J27" s="4"/>
      <c r="K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AJ27" s="4"/>
      <c r="AK27" s="4"/>
      <c r="AL27" s="4"/>
      <c r="AM27" s="4"/>
      <c r="AO27" s="4"/>
      <c r="AP27" s="4"/>
      <c r="AQ27" s="4"/>
      <c r="AR27" s="4"/>
      <c r="AS27" s="4"/>
    </row>
    <row r="28" spans="1:55" ht="17.25" customHeight="1" x14ac:dyDescent="0.25">
      <c r="A28" s="232" t="s">
        <v>96</v>
      </c>
      <c r="B28" s="233"/>
      <c r="C28" s="233"/>
      <c r="D28" s="233"/>
      <c r="E28" s="233"/>
      <c r="F28" s="233"/>
      <c r="G28" s="233"/>
      <c r="H28" s="233"/>
      <c r="I28" s="233"/>
      <c r="J28" s="233"/>
      <c r="K28" s="233"/>
      <c r="L28" s="233"/>
      <c r="M28" s="233"/>
      <c r="N28" s="233"/>
      <c r="O28" s="233"/>
      <c r="P28" s="233"/>
      <c r="Q28" s="233"/>
      <c r="R28" s="233"/>
      <c r="S28" s="233"/>
      <c r="T28" s="233"/>
      <c r="U28" s="233"/>
      <c r="V28" s="4"/>
      <c r="W28" s="4"/>
      <c r="X28" s="4"/>
      <c r="Y28" s="4"/>
      <c r="AJ28" s="4"/>
      <c r="AK28" s="4"/>
      <c r="AL28" s="4"/>
      <c r="AM28" s="82"/>
      <c r="AO28" s="4"/>
      <c r="AP28" s="4"/>
      <c r="AQ28" s="4"/>
      <c r="AR28" s="82"/>
      <c r="AS28" s="82"/>
    </row>
    <row r="29" spans="1:55" ht="65.25" customHeight="1" x14ac:dyDescent="0.25">
      <c r="A29" s="199" t="s">
        <v>33</v>
      </c>
      <c r="B29" s="199" t="s">
        <v>29</v>
      </c>
      <c r="C29" s="199"/>
      <c r="D29" s="199" t="s">
        <v>30</v>
      </c>
      <c r="E29" s="199"/>
      <c r="F29" s="199"/>
      <c r="G29" s="106"/>
      <c r="H29" s="218" t="s">
        <v>31</v>
      </c>
      <c r="I29" s="218"/>
      <c r="J29" s="218"/>
      <c r="K29" s="107"/>
      <c r="L29" s="218" t="s">
        <v>32</v>
      </c>
      <c r="M29" s="218"/>
      <c r="N29" s="218"/>
      <c r="P29" s="199" t="s">
        <v>97</v>
      </c>
      <c r="Q29" s="199"/>
      <c r="R29" s="199"/>
      <c r="S29" s="94"/>
      <c r="T29" s="230" t="s">
        <v>93</v>
      </c>
      <c r="U29" s="230" t="s">
        <v>94</v>
      </c>
      <c r="X29" s="122"/>
      <c r="Y29" s="122"/>
      <c r="Z29" s="122"/>
      <c r="AA29" s="122"/>
      <c r="AB29" s="122"/>
      <c r="AC29" s="122"/>
      <c r="AM29" s="80"/>
      <c r="AR29" s="80"/>
      <c r="AS29" s="80"/>
      <c r="AW29" s="122"/>
      <c r="AX29" s="122"/>
    </row>
    <row r="30" spans="1:55" ht="39.75" customHeight="1" x14ac:dyDescent="0.25">
      <c r="A30" s="199"/>
      <c r="B30" s="106" t="s">
        <v>34</v>
      </c>
      <c r="C30" s="106" t="s">
        <v>36</v>
      </c>
      <c r="D30" s="107" t="s">
        <v>34</v>
      </c>
      <c r="E30" s="89"/>
      <c r="F30" s="107" t="s">
        <v>35</v>
      </c>
      <c r="G30" s="89"/>
      <c r="H30" s="106" t="s">
        <v>34</v>
      </c>
      <c r="I30" s="91"/>
      <c r="J30" s="106" t="s">
        <v>35</v>
      </c>
      <c r="K30" s="91"/>
      <c r="L30" s="108" t="s">
        <v>34</v>
      </c>
      <c r="M30" s="123"/>
      <c r="N30" s="108" t="s">
        <v>35</v>
      </c>
      <c r="O30" s="123"/>
      <c r="P30" s="106" t="s">
        <v>34</v>
      </c>
      <c r="Q30" s="124"/>
      <c r="R30" s="106" t="s">
        <v>35</v>
      </c>
      <c r="S30" s="125"/>
      <c r="T30" s="231"/>
      <c r="U30" s="231"/>
      <c r="X30" s="122"/>
      <c r="Y30" s="122"/>
      <c r="Z30" s="122"/>
      <c r="AA30" s="122"/>
      <c r="AB30" s="122"/>
      <c r="AC30" s="122"/>
      <c r="AM30" s="80"/>
      <c r="AR30" s="80"/>
      <c r="AS30" s="80"/>
      <c r="AW30" s="122"/>
      <c r="AX30" s="122"/>
    </row>
    <row r="31" spans="1:55" ht="39.75" customHeight="1" x14ac:dyDescent="0.25">
      <c r="A31" s="121" t="s">
        <v>112</v>
      </c>
      <c r="B31" s="98"/>
      <c r="C31" s="98"/>
      <c r="D31" s="99"/>
      <c r="E31" s="100"/>
      <c r="F31" s="99"/>
      <c r="G31" s="100"/>
      <c r="H31" s="99"/>
      <c r="I31" s="100"/>
      <c r="J31" s="99"/>
      <c r="K31" s="100"/>
      <c r="L31" s="98"/>
      <c r="M31" s="123"/>
      <c r="N31" s="98"/>
      <c r="O31" s="123"/>
      <c r="P31" s="107">
        <f>SUM(B31,D31,H31,L31)</f>
        <v>0</v>
      </c>
      <c r="Q31" s="124"/>
      <c r="R31" s="107">
        <f>SUM(C31,F31,J31,N31)</f>
        <v>0</v>
      </c>
      <c r="S31" s="125"/>
      <c r="T31" s="211">
        <f>SUM(P31:P32)/2</f>
        <v>0</v>
      </c>
      <c r="U31" s="213">
        <f>SUM(R31:R32)/2</f>
        <v>0</v>
      </c>
      <c r="X31" s="127"/>
      <c r="Y31" s="127"/>
      <c r="Z31" s="127"/>
      <c r="AA31" s="127"/>
      <c r="AB31" s="127"/>
      <c r="AC31" s="127"/>
      <c r="AJ31" s="5"/>
      <c r="AM31" s="126"/>
      <c r="AR31" s="80"/>
      <c r="AS31" s="80"/>
      <c r="AW31" s="127"/>
      <c r="AX31" s="127"/>
    </row>
    <row r="32" spans="1:55" ht="39.75" customHeight="1" x14ac:dyDescent="0.25">
      <c r="A32" s="118" t="s">
        <v>113</v>
      </c>
      <c r="B32" s="14"/>
      <c r="C32" s="14"/>
      <c r="D32" s="15"/>
      <c r="E32" s="90"/>
      <c r="F32" s="15"/>
      <c r="G32" s="90"/>
      <c r="H32" s="15"/>
      <c r="I32" s="90"/>
      <c r="J32" s="15"/>
      <c r="K32" s="90"/>
      <c r="L32" s="14"/>
      <c r="M32" s="124"/>
      <c r="N32" s="14"/>
      <c r="O32" s="123"/>
      <c r="P32" s="107">
        <f>SUM(B32,D32,H32,L32)</f>
        <v>0</v>
      </c>
      <c r="Q32" s="128"/>
      <c r="R32" s="107">
        <f>SUM(C32,F32,J32,N32)</f>
        <v>0</v>
      </c>
      <c r="S32" s="125"/>
      <c r="T32" s="212"/>
      <c r="U32" s="214"/>
      <c r="X32" s="96"/>
      <c r="Y32" s="96"/>
      <c r="AB32" s="129"/>
      <c r="AC32" s="129"/>
      <c r="AJ32" s="95"/>
      <c r="AK32" s="95"/>
      <c r="AL32" s="96"/>
      <c r="AM32" s="95"/>
      <c r="AO32" s="95"/>
      <c r="AP32" s="97"/>
      <c r="AQ32" s="97"/>
      <c r="AR32" s="97"/>
      <c r="AS32" s="97"/>
      <c r="AT32" s="112"/>
      <c r="AU32" s="80"/>
      <c r="AV32" s="129"/>
      <c r="AW32" s="129"/>
      <c r="AX32" s="129"/>
      <c r="AY32" s="129"/>
    </row>
    <row r="33" spans="1:51" ht="39.75" customHeight="1" x14ac:dyDescent="0.25">
      <c r="A33" s="158"/>
      <c r="B33" s="159"/>
      <c r="C33" s="159"/>
      <c r="D33" s="160">
        <v>28901</v>
      </c>
      <c r="E33" s="160"/>
      <c r="F33" s="160"/>
      <c r="G33" s="160"/>
      <c r="H33" s="160"/>
      <c r="I33" s="160"/>
      <c r="J33" s="160"/>
      <c r="K33" s="160"/>
      <c r="L33" s="159"/>
      <c r="M33" s="161"/>
      <c r="N33" s="159"/>
      <c r="O33" s="162"/>
      <c r="P33" s="160"/>
      <c r="Q33" s="161"/>
      <c r="R33" s="160"/>
      <c r="S33" s="163"/>
      <c r="T33" s="164"/>
      <c r="U33" s="154"/>
      <c r="X33" s="96"/>
      <c r="Y33" s="96"/>
      <c r="AB33" s="129"/>
      <c r="AC33" s="129"/>
      <c r="AJ33" s="95"/>
      <c r="AK33" s="95"/>
      <c r="AL33" s="96"/>
      <c r="AM33" s="95"/>
      <c r="AO33" s="95"/>
      <c r="AP33" s="97"/>
      <c r="AQ33" s="97"/>
      <c r="AR33" s="97"/>
      <c r="AS33" s="97"/>
      <c r="AT33" s="150"/>
      <c r="AU33" s="80"/>
      <c r="AV33" s="129"/>
      <c r="AW33" s="129"/>
      <c r="AX33" s="129"/>
      <c r="AY33" s="129"/>
    </row>
    <row r="34" spans="1:51" ht="44.25" customHeight="1" x14ac:dyDescent="0.25">
      <c r="A34" s="209" t="s">
        <v>116</v>
      </c>
      <c r="B34" s="209"/>
      <c r="C34" s="209"/>
      <c r="D34" s="209"/>
      <c r="E34" s="209"/>
      <c r="F34" s="209"/>
      <c r="G34" s="209"/>
      <c r="H34" s="209"/>
      <c r="I34" s="209"/>
      <c r="J34" s="209"/>
      <c r="K34" s="209"/>
      <c r="L34" s="209"/>
      <c r="M34" s="209"/>
      <c r="N34" s="209"/>
      <c r="O34" s="209"/>
      <c r="P34" s="209"/>
      <c r="Q34" s="209"/>
      <c r="R34" s="209"/>
      <c r="S34" s="209"/>
      <c r="T34" s="209"/>
      <c r="U34" s="209"/>
      <c r="V34" s="4"/>
      <c r="W34" s="4"/>
      <c r="AJ34" s="4"/>
      <c r="AM34" s="130"/>
      <c r="AO34" s="76"/>
    </row>
    <row r="35" spans="1:51" ht="44.25" customHeight="1" x14ac:dyDescent="0.25">
      <c r="A35" s="149"/>
      <c r="B35" s="149"/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  <c r="R35" s="149"/>
      <c r="S35" s="149"/>
      <c r="T35" s="149"/>
      <c r="U35" s="149"/>
      <c r="V35" s="4"/>
      <c r="W35" s="4"/>
      <c r="AJ35" s="4"/>
      <c r="AM35" s="130"/>
      <c r="AO35" s="76"/>
    </row>
    <row r="36" spans="1:51" ht="47.25" customHeight="1" x14ac:dyDescent="0.25">
      <c r="A36" s="76" t="s">
        <v>37</v>
      </c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AJ36" s="76"/>
      <c r="AO36" s="76"/>
    </row>
  </sheetData>
  <sheetProtection algorithmName="SHA-512" hashValue="dO38eIpcdxm6OI3T+Hzwl78zm6r9M6GfSgPalvvJP2kgA6NgGIAVf3IgvHyzyw6RtRbu9ObUNpKNAqhst80oUg==" saltValue="aJywQSu6ptcLnbrbUczI8Q==" spinCount="100000" sheet="1" objects="1" scenarios="1" selectLockedCells="1"/>
  <protectedRanges>
    <protectedRange sqref="C7 U7" name="月數"/>
    <protectedRange sqref="U10:U11 U14:V17 V13 X13:X17 Z13:Z17 AB13:AB17 C11 C14:C17 C10:S10 D11:S18" name="收費"/>
    <protectedRange sqref="N31:N33 B31:L33" name="人數"/>
    <protectedRange sqref="F25 D21:D24 J21:J25" name="交通延托"/>
  </protectedRanges>
  <mergeCells count="76">
    <mergeCell ref="A1:AC1"/>
    <mergeCell ref="Z25:AA25"/>
    <mergeCell ref="AB24:AC24"/>
    <mergeCell ref="AB25:AC25"/>
    <mergeCell ref="X8:Y8"/>
    <mergeCell ref="Z8:AA8"/>
    <mergeCell ref="AB8:AC8"/>
    <mergeCell ref="Y10:Y12"/>
    <mergeCell ref="AA10:AA12"/>
    <mergeCell ref="AC10:AC12"/>
    <mergeCell ref="V7:AC7"/>
    <mergeCell ref="T6:AC6"/>
    <mergeCell ref="W10:W12"/>
    <mergeCell ref="B23:B24"/>
    <mergeCell ref="F23:F24"/>
    <mergeCell ref="L23:N24"/>
    <mergeCell ref="AN9:AN12"/>
    <mergeCell ref="AS9:AS12"/>
    <mergeCell ref="AF6:AI7"/>
    <mergeCell ref="AF8:AF12"/>
    <mergeCell ref="AG8:AG12"/>
    <mergeCell ref="AH8:AH12"/>
    <mergeCell ref="AI8:AI12"/>
    <mergeCell ref="L29:N29"/>
    <mergeCell ref="T29:T30"/>
    <mergeCell ref="U29:U30"/>
    <mergeCell ref="A27:F27"/>
    <mergeCell ref="A28:U28"/>
    <mergeCell ref="P29:R29"/>
    <mergeCell ref="D29:F29"/>
    <mergeCell ref="T26:AC26"/>
    <mergeCell ref="V24:W24"/>
    <mergeCell ref="V25:W25"/>
    <mergeCell ref="X24:Y24"/>
    <mergeCell ref="X25:Y25"/>
    <mergeCell ref="Z24:AA24"/>
    <mergeCell ref="A34:U34"/>
    <mergeCell ref="B25:N25"/>
    <mergeCell ref="T31:T32"/>
    <mergeCell ref="U31:U32"/>
    <mergeCell ref="B18:C18"/>
    <mergeCell ref="L20:N20"/>
    <mergeCell ref="L21:N22"/>
    <mergeCell ref="A29:A30"/>
    <mergeCell ref="B29:C29"/>
    <mergeCell ref="H29:J29"/>
    <mergeCell ref="T24:U24"/>
    <mergeCell ref="T25:U25"/>
    <mergeCell ref="B21:B22"/>
    <mergeCell ref="B20:D20"/>
    <mergeCell ref="F20:J20"/>
    <mergeCell ref="F21:F22"/>
    <mergeCell ref="AA20:AB20"/>
    <mergeCell ref="AA21:AB21"/>
    <mergeCell ref="AA22:AB22"/>
    <mergeCell ref="A2:B2"/>
    <mergeCell ref="A6:A18"/>
    <mergeCell ref="B8:C8"/>
    <mergeCell ref="T8:U8"/>
    <mergeCell ref="D7:R7"/>
    <mergeCell ref="B6:R6"/>
    <mergeCell ref="D8:J8"/>
    <mergeCell ref="T18:U18"/>
    <mergeCell ref="L8:R8"/>
    <mergeCell ref="V8:W8"/>
    <mergeCell ref="T20:W20"/>
    <mergeCell ref="T21:W21"/>
    <mergeCell ref="T22:W22"/>
    <mergeCell ref="X20:Y20"/>
    <mergeCell ref="X21:Y21"/>
    <mergeCell ref="X22:Y22"/>
    <mergeCell ref="C2:W2"/>
    <mergeCell ref="C4:D4"/>
    <mergeCell ref="F4:H4"/>
    <mergeCell ref="J4:L4"/>
    <mergeCell ref="N4:P4"/>
  </mergeCells>
  <phoneticPr fontId="1" type="noConversion"/>
  <conditionalFormatting sqref="AM13">
    <cfRule type="expression" dxfId="8" priority="34">
      <formula>AM13&gt;4.88%</formula>
    </cfRule>
  </conditionalFormatting>
  <conditionalFormatting sqref="AA18">
    <cfRule type="cellIs" dxfId="7" priority="9" operator="greaterThan">
      <formula>400</formula>
    </cfRule>
  </conditionalFormatting>
  <conditionalFormatting sqref="AC18">
    <cfRule type="cellIs" dxfId="6" priority="8" operator="greaterThan">
      <formula>400</formula>
    </cfRule>
  </conditionalFormatting>
  <conditionalFormatting sqref="W18">
    <cfRule type="cellIs" dxfId="5" priority="7" operator="greaterThan">
      <formula>400</formula>
    </cfRule>
  </conditionalFormatting>
  <conditionalFormatting sqref="Y18">
    <cfRule type="cellIs" dxfId="4" priority="6" operator="greaterThan">
      <formula>400</formula>
    </cfRule>
  </conditionalFormatting>
  <conditionalFormatting sqref="AA13:AA17">
    <cfRule type="cellIs" dxfId="3" priority="5" operator="lessThan">
      <formula>0</formula>
    </cfRule>
  </conditionalFormatting>
  <conditionalFormatting sqref="AC13:AC17">
    <cfRule type="cellIs" dxfId="2" priority="3" operator="lessThan">
      <formula>0</formula>
    </cfRule>
  </conditionalFormatting>
  <conditionalFormatting sqref="Y13:Y17">
    <cfRule type="cellIs" dxfId="1" priority="2" operator="lessThan">
      <formula>0</formula>
    </cfRule>
  </conditionalFormatting>
  <conditionalFormatting sqref="W13:W17">
    <cfRule type="cellIs" dxfId="0" priority="1" operator="lessThan">
      <formula>0</formula>
    </cfRule>
  </conditionalFormatting>
  <dataValidations count="1">
    <dataValidation type="list" allowBlank="1" showInputMessage="1" showErrorMessage="1" sqref="U10:U11 U14:U17">
      <formula1>"期,月"</formula1>
    </dataValidation>
  </dataValidations>
  <printOptions horizontalCentered="1"/>
  <pageMargins left="0.23622047244094491" right="0.23622047244094491" top="0.35433070866141736" bottom="0.35433070866141736" header="0.31496062992125984" footer="0.31496062992125984"/>
  <pageSetup paperSize="8" scale="73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O37"/>
  <sheetViews>
    <sheetView view="pageBreakPreview" zoomScale="85" zoomScaleNormal="70" zoomScaleSheetLayoutView="85" workbookViewId="0">
      <selection activeCell="B6" sqref="B6"/>
    </sheetView>
  </sheetViews>
  <sheetFormatPr defaultColWidth="9" defaultRowHeight="16.5" x14ac:dyDescent="0.25"/>
  <cols>
    <col min="1" max="1" width="9.625" style="18" customWidth="1"/>
    <col min="2" max="2" width="13.625" style="18" customWidth="1"/>
    <col min="3" max="3" width="15.375" style="18" customWidth="1"/>
    <col min="4" max="5" width="13.625" style="49" customWidth="1"/>
    <col min="6" max="6" width="3" style="49" hidden="1" customWidth="1"/>
    <col min="7" max="7" width="17.625" style="49" customWidth="1"/>
    <col min="8" max="9" width="17.625" style="49" hidden="1" customWidth="1"/>
    <col min="10" max="10" width="17.625" style="49" customWidth="1"/>
    <col min="11" max="11" width="17.625" style="17" customWidth="1"/>
    <col min="12" max="12" width="17.625" style="166" hidden="1" customWidth="1"/>
    <col min="13" max="14" width="17.625" style="18" customWidth="1"/>
    <col min="15" max="15" width="9" style="18" customWidth="1"/>
    <col min="16" max="16384" width="9" style="18"/>
  </cols>
  <sheetData>
    <row r="1" spans="1:15" ht="33" customHeight="1" x14ac:dyDescent="0.25">
      <c r="A1" s="248">
        <f>IFERROR('附件2-2-收費調整對照表'!C2,"-")</f>
        <v>0</v>
      </c>
      <c r="B1" s="248"/>
      <c r="C1" s="248"/>
      <c r="D1" s="248"/>
      <c r="E1" s="248"/>
      <c r="F1" s="248"/>
      <c r="G1" s="248"/>
      <c r="H1" s="248"/>
      <c r="I1" s="248"/>
      <c r="J1" s="248"/>
    </row>
    <row r="2" spans="1:15" ht="27" customHeight="1" thickBot="1" x14ac:dyDescent="0.3">
      <c r="A2" s="249" t="s">
        <v>43</v>
      </c>
      <c r="B2" s="249"/>
      <c r="C2" s="249"/>
      <c r="D2" s="249"/>
      <c r="E2" s="249"/>
      <c r="F2" s="249"/>
      <c r="G2" s="249"/>
      <c r="H2" s="249"/>
      <c r="I2" s="249"/>
      <c r="J2" s="249"/>
    </row>
    <row r="3" spans="1:15" ht="36.75" customHeight="1" thickBot="1" x14ac:dyDescent="0.3">
      <c r="A3" s="250" t="s">
        <v>92</v>
      </c>
      <c r="B3" s="251"/>
      <c r="C3" s="101">
        <f>'附件2-2-收費調整對照表'!T31</f>
        <v>0</v>
      </c>
      <c r="D3" s="19" t="s">
        <v>44</v>
      </c>
      <c r="E3" s="20"/>
      <c r="F3" s="20"/>
      <c r="G3" s="21"/>
      <c r="H3" s="21"/>
      <c r="I3" s="21"/>
      <c r="J3" s="21"/>
    </row>
    <row r="4" spans="1:15" ht="48" customHeight="1" x14ac:dyDescent="0.25">
      <c r="A4" s="22" t="s">
        <v>45</v>
      </c>
      <c r="B4" s="22" t="s">
        <v>46</v>
      </c>
      <c r="C4" s="23" t="s">
        <v>47</v>
      </c>
      <c r="D4" s="24" t="s">
        <v>48</v>
      </c>
      <c r="E4" s="24" t="s">
        <v>49</v>
      </c>
      <c r="F4" s="24"/>
      <c r="G4" s="24" t="s">
        <v>50</v>
      </c>
      <c r="H4" s="24"/>
      <c r="I4" s="24"/>
      <c r="J4" s="24" t="s">
        <v>51</v>
      </c>
    </row>
    <row r="5" spans="1:15" ht="24.95" customHeight="1" x14ac:dyDescent="0.25">
      <c r="A5" s="22" t="s">
        <v>52</v>
      </c>
      <c r="B5" s="22" t="s">
        <v>53</v>
      </c>
      <c r="C5" s="22" t="s">
        <v>54</v>
      </c>
      <c r="D5" s="24">
        <v>48000</v>
      </c>
      <c r="E5" s="25">
        <v>50400</v>
      </c>
      <c r="F5" s="25"/>
      <c r="G5" s="26">
        <f>IFERROR((E5-D5)/D5,"")</f>
        <v>0.05</v>
      </c>
      <c r="H5" s="26"/>
      <c r="I5" s="26"/>
      <c r="J5" s="25">
        <f t="shared" ref="J5:J25" si="0">E5-D5</f>
        <v>2400</v>
      </c>
    </row>
    <row r="6" spans="1:15" ht="24.95" customHeight="1" x14ac:dyDescent="0.25">
      <c r="A6" s="27">
        <v>1</v>
      </c>
      <c r="B6" s="28"/>
      <c r="C6" s="28"/>
      <c r="D6" s="29"/>
      <c r="E6" s="29"/>
      <c r="F6" s="30">
        <f t="shared" ref="F6:F25" si="1">IF(C6="園長",1,IF(C6="教師",1,IF(C6="教保員",1,IF(C6="助理教保員",1,IF(C6="代理教師",1,IF(C6="代理教保員",1,IF(C6="代理助理教保員",1,0)))))))</f>
        <v>0</v>
      </c>
      <c r="G6" s="26" t="str">
        <f t="shared" ref="G6:G25" si="2">IFERROR((E6-D6)/D6,"")</f>
        <v/>
      </c>
      <c r="H6" s="31">
        <f>IF(F6=1,E6-D6,0)</f>
        <v>0</v>
      </c>
      <c r="I6" s="31">
        <f>IF(F6=0,E6-D6,0)</f>
        <v>0</v>
      </c>
      <c r="J6" s="25">
        <f t="shared" si="0"/>
        <v>0</v>
      </c>
      <c r="K6" s="32"/>
      <c r="L6" s="167">
        <f>IF(F6=1,"0",D6)</f>
        <v>0</v>
      </c>
    </row>
    <row r="7" spans="1:15" ht="24.95" customHeight="1" x14ac:dyDescent="0.25">
      <c r="A7" s="27">
        <v>2</v>
      </c>
      <c r="B7" s="33"/>
      <c r="C7" s="28"/>
      <c r="D7" s="29"/>
      <c r="E7" s="29"/>
      <c r="F7" s="30">
        <f t="shared" si="1"/>
        <v>0</v>
      </c>
      <c r="G7" s="26" t="str">
        <f t="shared" si="2"/>
        <v/>
      </c>
      <c r="H7" s="31">
        <f t="shared" ref="H7:H25" si="3">IF(F7=1,E7-D7,0)</f>
        <v>0</v>
      </c>
      <c r="I7" s="31">
        <f t="shared" ref="I7:I25" si="4">IF(F7=0,E7-D7,0)</f>
        <v>0</v>
      </c>
      <c r="J7" s="25">
        <f t="shared" si="0"/>
        <v>0</v>
      </c>
      <c r="L7" s="167">
        <f t="shared" ref="L7:L25" si="5">IF(F7=1,"0",D7)</f>
        <v>0</v>
      </c>
    </row>
    <row r="8" spans="1:15" ht="24.95" customHeight="1" x14ac:dyDescent="0.25">
      <c r="A8" s="27">
        <v>3</v>
      </c>
      <c r="B8" s="33"/>
      <c r="C8" s="28"/>
      <c r="D8" s="29"/>
      <c r="E8" s="29"/>
      <c r="F8" s="30">
        <f t="shared" si="1"/>
        <v>0</v>
      </c>
      <c r="G8" s="26" t="str">
        <f t="shared" si="2"/>
        <v/>
      </c>
      <c r="H8" s="31">
        <f t="shared" si="3"/>
        <v>0</v>
      </c>
      <c r="I8" s="31">
        <f t="shared" si="4"/>
        <v>0</v>
      </c>
      <c r="J8" s="25">
        <f t="shared" si="0"/>
        <v>0</v>
      </c>
      <c r="L8" s="167">
        <f t="shared" si="5"/>
        <v>0</v>
      </c>
    </row>
    <row r="9" spans="1:15" ht="24.95" customHeight="1" x14ac:dyDescent="0.25">
      <c r="A9" s="27">
        <v>4</v>
      </c>
      <c r="B9" s="33"/>
      <c r="C9" s="28"/>
      <c r="D9" s="29"/>
      <c r="E9" s="29"/>
      <c r="F9" s="30">
        <f t="shared" si="1"/>
        <v>0</v>
      </c>
      <c r="G9" s="26" t="str">
        <f t="shared" si="2"/>
        <v/>
      </c>
      <c r="H9" s="31">
        <f t="shared" si="3"/>
        <v>0</v>
      </c>
      <c r="I9" s="31">
        <f t="shared" si="4"/>
        <v>0</v>
      </c>
      <c r="J9" s="25">
        <f t="shared" si="0"/>
        <v>0</v>
      </c>
      <c r="L9" s="167">
        <f t="shared" si="5"/>
        <v>0</v>
      </c>
    </row>
    <row r="10" spans="1:15" ht="24.95" customHeight="1" x14ac:dyDescent="0.25">
      <c r="A10" s="27">
        <v>5</v>
      </c>
      <c r="B10" s="33"/>
      <c r="C10" s="28"/>
      <c r="D10" s="29"/>
      <c r="E10" s="29"/>
      <c r="F10" s="30">
        <f t="shared" si="1"/>
        <v>0</v>
      </c>
      <c r="G10" s="26" t="str">
        <f t="shared" si="2"/>
        <v/>
      </c>
      <c r="H10" s="31">
        <f t="shared" si="3"/>
        <v>0</v>
      </c>
      <c r="I10" s="31">
        <f t="shared" si="4"/>
        <v>0</v>
      </c>
      <c r="J10" s="25">
        <f t="shared" si="0"/>
        <v>0</v>
      </c>
      <c r="L10" s="167">
        <f t="shared" si="5"/>
        <v>0</v>
      </c>
    </row>
    <row r="11" spans="1:15" ht="24.95" customHeight="1" x14ac:dyDescent="0.25">
      <c r="A11" s="27">
        <v>6</v>
      </c>
      <c r="B11" s="33"/>
      <c r="C11" s="28"/>
      <c r="D11" s="29"/>
      <c r="E11" s="29"/>
      <c r="F11" s="30">
        <f t="shared" si="1"/>
        <v>0</v>
      </c>
      <c r="G11" s="26" t="str">
        <f t="shared" si="2"/>
        <v/>
      </c>
      <c r="H11" s="31">
        <f t="shared" si="3"/>
        <v>0</v>
      </c>
      <c r="I11" s="31">
        <f t="shared" si="4"/>
        <v>0</v>
      </c>
      <c r="J11" s="25">
        <f t="shared" si="0"/>
        <v>0</v>
      </c>
      <c r="L11" s="167">
        <f t="shared" si="5"/>
        <v>0</v>
      </c>
    </row>
    <row r="12" spans="1:15" ht="24.95" customHeight="1" x14ac:dyDescent="0.25">
      <c r="A12" s="27">
        <v>7</v>
      </c>
      <c r="B12" s="33"/>
      <c r="C12" s="28"/>
      <c r="D12" s="29"/>
      <c r="E12" s="29"/>
      <c r="F12" s="30">
        <f t="shared" si="1"/>
        <v>0</v>
      </c>
      <c r="G12" s="26" t="str">
        <f t="shared" si="2"/>
        <v/>
      </c>
      <c r="H12" s="31">
        <f t="shared" si="3"/>
        <v>0</v>
      </c>
      <c r="I12" s="31">
        <f t="shared" si="4"/>
        <v>0</v>
      </c>
      <c r="J12" s="25">
        <f t="shared" si="0"/>
        <v>0</v>
      </c>
      <c r="L12" s="167">
        <f t="shared" si="5"/>
        <v>0</v>
      </c>
      <c r="N12" s="36"/>
      <c r="O12" s="37"/>
    </row>
    <row r="13" spans="1:15" ht="24.95" customHeight="1" x14ac:dyDescent="0.25">
      <c r="A13" s="27">
        <v>8</v>
      </c>
      <c r="B13" s="33"/>
      <c r="C13" s="28"/>
      <c r="D13" s="29"/>
      <c r="E13" s="29"/>
      <c r="F13" s="30">
        <f t="shared" si="1"/>
        <v>0</v>
      </c>
      <c r="G13" s="26" t="str">
        <f t="shared" si="2"/>
        <v/>
      </c>
      <c r="H13" s="31">
        <f t="shared" si="3"/>
        <v>0</v>
      </c>
      <c r="I13" s="31">
        <f t="shared" si="4"/>
        <v>0</v>
      </c>
      <c r="J13" s="25">
        <f t="shared" si="0"/>
        <v>0</v>
      </c>
      <c r="L13" s="167">
        <f t="shared" si="5"/>
        <v>0</v>
      </c>
    </row>
    <row r="14" spans="1:15" ht="24.95" customHeight="1" x14ac:dyDescent="0.25">
      <c r="A14" s="27">
        <v>9</v>
      </c>
      <c r="B14" s="33"/>
      <c r="C14" s="28"/>
      <c r="D14" s="29"/>
      <c r="E14" s="29"/>
      <c r="F14" s="30">
        <f t="shared" si="1"/>
        <v>0</v>
      </c>
      <c r="G14" s="26" t="str">
        <f t="shared" si="2"/>
        <v/>
      </c>
      <c r="H14" s="31">
        <f t="shared" si="3"/>
        <v>0</v>
      </c>
      <c r="I14" s="31">
        <f t="shared" si="4"/>
        <v>0</v>
      </c>
      <c r="J14" s="25">
        <f t="shared" si="0"/>
        <v>0</v>
      </c>
      <c r="L14" s="167">
        <f t="shared" si="5"/>
        <v>0</v>
      </c>
    </row>
    <row r="15" spans="1:15" ht="24.95" customHeight="1" x14ac:dyDescent="0.25">
      <c r="A15" s="27">
        <v>10</v>
      </c>
      <c r="B15" s="33"/>
      <c r="C15" s="28"/>
      <c r="D15" s="29"/>
      <c r="E15" s="29"/>
      <c r="F15" s="30">
        <f t="shared" si="1"/>
        <v>0</v>
      </c>
      <c r="G15" s="26" t="str">
        <f t="shared" si="2"/>
        <v/>
      </c>
      <c r="H15" s="31">
        <f t="shared" si="3"/>
        <v>0</v>
      </c>
      <c r="I15" s="31">
        <f t="shared" si="4"/>
        <v>0</v>
      </c>
      <c r="J15" s="25">
        <f t="shared" si="0"/>
        <v>0</v>
      </c>
      <c r="L15" s="167">
        <f t="shared" si="5"/>
        <v>0</v>
      </c>
    </row>
    <row r="16" spans="1:15" ht="24.95" customHeight="1" x14ac:dyDescent="0.25">
      <c r="A16" s="27">
        <v>11</v>
      </c>
      <c r="B16" s="33"/>
      <c r="C16" s="28"/>
      <c r="D16" s="29"/>
      <c r="E16" s="29"/>
      <c r="F16" s="30">
        <f t="shared" si="1"/>
        <v>0</v>
      </c>
      <c r="G16" s="26" t="str">
        <f t="shared" si="2"/>
        <v/>
      </c>
      <c r="H16" s="31">
        <f t="shared" si="3"/>
        <v>0</v>
      </c>
      <c r="I16" s="31">
        <f t="shared" si="4"/>
        <v>0</v>
      </c>
      <c r="J16" s="25">
        <f t="shared" si="0"/>
        <v>0</v>
      </c>
      <c r="L16" s="167">
        <f t="shared" si="5"/>
        <v>0</v>
      </c>
    </row>
    <row r="17" spans="1:15" ht="24.95" customHeight="1" x14ac:dyDescent="0.25">
      <c r="A17" s="27">
        <v>12</v>
      </c>
      <c r="B17" s="33"/>
      <c r="C17" s="28"/>
      <c r="D17" s="29"/>
      <c r="E17" s="29"/>
      <c r="F17" s="30">
        <f t="shared" si="1"/>
        <v>0</v>
      </c>
      <c r="G17" s="26" t="str">
        <f t="shared" si="2"/>
        <v/>
      </c>
      <c r="H17" s="31">
        <f t="shared" si="3"/>
        <v>0</v>
      </c>
      <c r="I17" s="31">
        <f t="shared" si="4"/>
        <v>0</v>
      </c>
      <c r="J17" s="25">
        <f t="shared" si="0"/>
        <v>0</v>
      </c>
      <c r="L17" s="167">
        <f t="shared" si="5"/>
        <v>0</v>
      </c>
    </row>
    <row r="18" spans="1:15" ht="24.95" customHeight="1" x14ac:dyDescent="0.25">
      <c r="A18" s="27">
        <v>13</v>
      </c>
      <c r="B18" s="33"/>
      <c r="C18" s="28"/>
      <c r="D18" s="29"/>
      <c r="E18" s="29"/>
      <c r="F18" s="30">
        <f t="shared" si="1"/>
        <v>0</v>
      </c>
      <c r="G18" s="26" t="str">
        <f t="shared" si="2"/>
        <v/>
      </c>
      <c r="H18" s="31">
        <f t="shared" si="3"/>
        <v>0</v>
      </c>
      <c r="I18" s="31">
        <f t="shared" si="4"/>
        <v>0</v>
      </c>
      <c r="J18" s="25">
        <f t="shared" si="0"/>
        <v>0</v>
      </c>
      <c r="L18" s="167">
        <f t="shared" si="5"/>
        <v>0</v>
      </c>
    </row>
    <row r="19" spans="1:15" ht="24.95" customHeight="1" x14ac:dyDescent="0.25">
      <c r="A19" s="27">
        <v>14</v>
      </c>
      <c r="B19" s="33"/>
      <c r="C19" s="28"/>
      <c r="D19" s="29"/>
      <c r="E19" s="29"/>
      <c r="F19" s="30">
        <f t="shared" si="1"/>
        <v>0</v>
      </c>
      <c r="G19" s="26" t="str">
        <f t="shared" si="2"/>
        <v/>
      </c>
      <c r="H19" s="31">
        <f t="shared" si="3"/>
        <v>0</v>
      </c>
      <c r="I19" s="31">
        <f t="shared" si="4"/>
        <v>0</v>
      </c>
      <c r="J19" s="25">
        <f t="shared" si="0"/>
        <v>0</v>
      </c>
      <c r="L19" s="167">
        <f t="shared" si="5"/>
        <v>0</v>
      </c>
    </row>
    <row r="20" spans="1:15" ht="24.95" customHeight="1" x14ac:dyDescent="0.25">
      <c r="A20" s="27">
        <v>15</v>
      </c>
      <c r="B20" s="33"/>
      <c r="C20" s="28"/>
      <c r="D20" s="29"/>
      <c r="E20" s="29"/>
      <c r="F20" s="30">
        <f t="shared" si="1"/>
        <v>0</v>
      </c>
      <c r="G20" s="26" t="str">
        <f t="shared" si="2"/>
        <v/>
      </c>
      <c r="H20" s="31">
        <f t="shared" si="3"/>
        <v>0</v>
      </c>
      <c r="I20" s="31">
        <f t="shared" si="4"/>
        <v>0</v>
      </c>
      <c r="J20" s="25">
        <f t="shared" si="0"/>
        <v>0</v>
      </c>
      <c r="L20" s="167">
        <f t="shared" si="5"/>
        <v>0</v>
      </c>
      <c r="M20" s="34"/>
      <c r="N20" s="34"/>
    </row>
    <row r="21" spans="1:15" ht="24.95" customHeight="1" x14ac:dyDescent="0.25">
      <c r="A21" s="27">
        <v>16</v>
      </c>
      <c r="B21" s="33"/>
      <c r="C21" s="28"/>
      <c r="D21" s="29"/>
      <c r="E21" s="29"/>
      <c r="F21" s="30">
        <f t="shared" si="1"/>
        <v>0</v>
      </c>
      <c r="G21" s="26" t="str">
        <f t="shared" si="2"/>
        <v/>
      </c>
      <c r="H21" s="31">
        <f t="shared" si="3"/>
        <v>0</v>
      </c>
      <c r="I21" s="31">
        <f t="shared" si="4"/>
        <v>0</v>
      </c>
      <c r="J21" s="25">
        <f t="shared" si="0"/>
        <v>0</v>
      </c>
      <c r="L21" s="167">
        <f t="shared" si="5"/>
        <v>0</v>
      </c>
      <c r="N21" s="36"/>
      <c r="O21" s="37"/>
    </row>
    <row r="22" spans="1:15" ht="24.95" customHeight="1" x14ac:dyDescent="0.25">
      <c r="A22" s="27">
        <v>17</v>
      </c>
      <c r="B22" s="33"/>
      <c r="C22" s="28"/>
      <c r="D22" s="29"/>
      <c r="E22" s="29"/>
      <c r="F22" s="30">
        <f t="shared" si="1"/>
        <v>0</v>
      </c>
      <c r="G22" s="26" t="str">
        <f t="shared" si="2"/>
        <v/>
      </c>
      <c r="H22" s="31">
        <f t="shared" si="3"/>
        <v>0</v>
      </c>
      <c r="I22" s="31">
        <f t="shared" si="4"/>
        <v>0</v>
      </c>
      <c r="J22" s="25">
        <f t="shared" si="0"/>
        <v>0</v>
      </c>
      <c r="L22" s="167">
        <f t="shared" si="5"/>
        <v>0</v>
      </c>
      <c r="N22" s="36"/>
      <c r="O22" s="37"/>
    </row>
    <row r="23" spans="1:15" ht="24.95" customHeight="1" x14ac:dyDescent="0.25">
      <c r="A23" s="27">
        <v>18</v>
      </c>
      <c r="B23" s="33"/>
      <c r="C23" s="28"/>
      <c r="D23" s="29"/>
      <c r="E23" s="29"/>
      <c r="F23" s="30">
        <f t="shared" si="1"/>
        <v>0</v>
      </c>
      <c r="G23" s="26" t="str">
        <f t="shared" si="2"/>
        <v/>
      </c>
      <c r="H23" s="31">
        <f t="shared" si="3"/>
        <v>0</v>
      </c>
      <c r="I23" s="31">
        <f t="shared" si="4"/>
        <v>0</v>
      </c>
      <c r="J23" s="25">
        <f t="shared" si="0"/>
        <v>0</v>
      </c>
      <c r="L23" s="167">
        <f t="shared" si="5"/>
        <v>0</v>
      </c>
      <c r="N23" s="36"/>
      <c r="O23" s="37"/>
    </row>
    <row r="24" spans="1:15" ht="24.95" customHeight="1" x14ac:dyDescent="0.25">
      <c r="A24" s="27">
        <v>19</v>
      </c>
      <c r="B24" s="33"/>
      <c r="C24" s="28"/>
      <c r="D24" s="29"/>
      <c r="E24" s="29"/>
      <c r="F24" s="30">
        <f t="shared" si="1"/>
        <v>0</v>
      </c>
      <c r="G24" s="26" t="str">
        <f t="shared" si="2"/>
        <v/>
      </c>
      <c r="H24" s="31">
        <f t="shared" si="3"/>
        <v>0</v>
      </c>
      <c r="I24" s="31">
        <f t="shared" si="4"/>
        <v>0</v>
      </c>
      <c r="J24" s="25">
        <f t="shared" si="0"/>
        <v>0</v>
      </c>
      <c r="L24" s="167">
        <f t="shared" si="5"/>
        <v>0</v>
      </c>
      <c r="N24" s="36"/>
      <c r="O24" s="37"/>
    </row>
    <row r="25" spans="1:15" ht="24.95" customHeight="1" x14ac:dyDescent="0.25">
      <c r="A25" s="27">
        <v>20</v>
      </c>
      <c r="B25" s="33"/>
      <c r="C25" s="28"/>
      <c r="D25" s="29"/>
      <c r="E25" s="29"/>
      <c r="F25" s="30">
        <f t="shared" si="1"/>
        <v>0</v>
      </c>
      <c r="G25" s="26" t="str">
        <f t="shared" si="2"/>
        <v/>
      </c>
      <c r="H25" s="31">
        <f t="shared" si="3"/>
        <v>0</v>
      </c>
      <c r="I25" s="31">
        <f t="shared" si="4"/>
        <v>0</v>
      </c>
      <c r="J25" s="25">
        <f t="shared" si="0"/>
        <v>0</v>
      </c>
      <c r="L25" s="167">
        <f t="shared" si="5"/>
        <v>0</v>
      </c>
      <c r="N25" s="36"/>
      <c r="O25" s="37"/>
    </row>
    <row r="26" spans="1:15" ht="24.95" hidden="1" customHeight="1" x14ac:dyDescent="0.25">
      <c r="A26" s="38"/>
      <c r="B26" s="39"/>
      <c r="C26" s="40"/>
      <c r="D26" s="41"/>
      <c r="E26" s="29">
        <v>34500</v>
      </c>
      <c r="F26" s="41"/>
      <c r="G26" s="42"/>
      <c r="H26" s="43">
        <f>SUM(H6:H25)</f>
        <v>0</v>
      </c>
      <c r="I26" s="43">
        <f>SUM(I6:I25)</f>
        <v>0</v>
      </c>
      <c r="J26" s="25"/>
      <c r="L26" s="168"/>
    </row>
    <row r="27" spans="1:15" ht="30.6" customHeight="1" x14ac:dyDescent="0.25">
      <c r="A27" s="252" t="s">
        <v>55</v>
      </c>
      <c r="B27" s="253"/>
      <c r="C27" s="253"/>
      <c r="D27" s="253"/>
      <c r="E27" s="253"/>
      <c r="F27" s="253"/>
      <c r="G27" s="254"/>
      <c r="H27" s="44"/>
      <c r="I27" s="44"/>
      <c r="J27" s="119">
        <f>H26</f>
        <v>0</v>
      </c>
      <c r="L27" s="168"/>
    </row>
    <row r="28" spans="1:15" ht="30.6" customHeight="1" x14ac:dyDescent="0.25">
      <c r="A28" s="255" t="s">
        <v>56</v>
      </c>
      <c r="B28" s="255"/>
      <c r="C28" s="255"/>
      <c r="D28" s="255"/>
      <c r="E28" s="255"/>
      <c r="F28" s="255"/>
      <c r="G28" s="255"/>
      <c r="H28" s="45"/>
      <c r="I28" s="45"/>
      <c r="J28" s="119">
        <f>I26</f>
        <v>0</v>
      </c>
      <c r="K28" s="168">
        <f>SUM(L6:L25)</f>
        <v>0</v>
      </c>
    </row>
    <row r="29" spans="1:15" ht="63.75" customHeight="1" x14ac:dyDescent="0.25">
      <c r="A29" s="245" t="s">
        <v>87</v>
      </c>
      <c r="B29" s="245"/>
      <c r="C29" s="245"/>
      <c r="D29" s="245"/>
      <c r="E29" s="245"/>
      <c r="F29" s="245"/>
      <c r="G29" s="245"/>
      <c r="H29" s="245"/>
      <c r="I29" s="245"/>
      <c r="J29" s="245"/>
    </row>
    <row r="30" spans="1:15" ht="50.25" customHeight="1" x14ac:dyDescent="0.25">
      <c r="A30" s="47" t="s">
        <v>57</v>
      </c>
      <c r="B30" s="258" t="s">
        <v>62</v>
      </c>
      <c r="C30" s="258"/>
      <c r="D30" s="119" t="str">
        <f>IFERROR(ROUNDDOWN(J27*1.2/C3,-1),"")</f>
        <v/>
      </c>
      <c r="E30" s="246" t="s">
        <v>58</v>
      </c>
      <c r="F30" s="247"/>
      <c r="G30" s="247"/>
      <c r="H30" s="48"/>
      <c r="I30" s="20"/>
      <c r="J30" s="20"/>
    </row>
    <row r="31" spans="1:15" ht="86.25" customHeight="1" x14ac:dyDescent="0.25">
      <c r="A31" s="47" t="s">
        <v>119</v>
      </c>
      <c r="B31" s="259" t="s">
        <v>64</v>
      </c>
      <c r="C31" s="259"/>
      <c r="D31" s="120" t="str">
        <f>IFERROR(ROUND(J28*1.2/C3,-1),"")</f>
        <v/>
      </c>
      <c r="E31" s="246" t="s">
        <v>58</v>
      </c>
      <c r="F31" s="247"/>
      <c r="G31" s="247"/>
      <c r="J31" s="20"/>
    </row>
    <row r="32" spans="1:15" x14ac:dyDescent="0.25">
      <c r="A32" s="35"/>
      <c r="B32" s="35"/>
      <c r="C32" s="35"/>
      <c r="D32" s="20"/>
      <c r="E32" s="20"/>
      <c r="F32" s="20"/>
      <c r="G32" s="20"/>
      <c r="H32" s="20"/>
      <c r="I32" s="20"/>
      <c r="J32" s="20"/>
    </row>
    <row r="33" spans="1:12" ht="87.75" customHeight="1" x14ac:dyDescent="0.25">
      <c r="A33" s="260" t="s">
        <v>76</v>
      </c>
      <c r="B33" s="260"/>
      <c r="C33" s="260"/>
      <c r="D33" s="260"/>
      <c r="E33" s="260"/>
      <c r="F33" s="260"/>
      <c r="G33" s="260"/>
      <c r="H33" s="260"/>
      <c r="I33" s="260"/>
      <c r="J33" s="260"/>
    </row>
    <row r="34" spans="1:12" s="60" customFormat="1" ht="19.5" x14ac:dyDescent="0.25">
      <c r="A34" s="59"/>
      <c r="B34" s="256" t="s">
        <v>65</v>
      </c>
      <c r="C34" s="59"/>
      <c r="D34" s="46"/>
      <c r="E34" s="257" t="s">
        <v>66</v>
      </c>
      <c r="F34" s="46"/>
      <c r="G34" s="46"/>
      <c r="H34" s="46"/>
      <c r="I34" s="46"/>
      <c r="J34" s="46"/>
      <c r="L34" s="169"/>
    </row>
    <row r="35" spans="1:12" x14ac:dyDescent="0.25">
      <c r="A35" s="35"/>
      <c r="B35" s="256"/>
      <c r="C35" s="35"/>
      <c r="D35" s="20"/>
      <c r="E35" s="257"/>
      <c r="F35" s="20"/>
      <c r="G35" s="20"/>
      <c r="H35" s="20"/>
      <c r="I35" s="20"/>
      <c r="J35" s="20"/>
    </row>
    <row r="36" spans="1:12" x14ac:dyDescent="0.25">
      <c r="A36" s="35"/>
      <c r="B36" s="35"/>
      <c r="C36" s="35"/>
      <c r="D36" s="20"/>
      <c r="E36" s="20"/>
      <c r="F36" s="20"/>
      <c r="G36" s="20"/>
      <c r="H36" s="20"/>
      <c r="I36" s="20"/>
      <c r="J36" s="20"/>
    </row>
    <row r="37" spans="1:12" x14ac:dyDescent="0.25">
      <c r="A37" s="34"/>
      <c r="B37" s="34"/>
      <c r="C37" s="34"/>
      <c r="D37" s="77"/>
      <c r="E37" s="77"/>
      <c r="F37" s="77"/>
      <c r="G37" s="77"/>
      <c r="H37" s="77"/>
      <c r="I37" s="77"/>
      <c r="J37" s="77"/>
    </row>
  </sheetData>
  <sheetProtection algorithmName="SHA-512" hashValue="qu540TigJPuNOuF39i1nlitnFQF7sfcn9Lo6/0+E3oijeI37d2xGShKJPH4LnUdVgLxpKrga9Epziaz0Edv6Qg==" saltValue="zwWbYLsj+N2T5yu6QNZ2cg==" spinCount="100000" sheet="1" objects="1" scenarios="1" selectLockedCells="1"/>
  <protectedRanges>
    <protectedRange sqref="B6:F26" name="範圍1_1_2"/>
    <protectedRange sqref="A1 C3" name="範圍2"/>
  </protectedRanges>
  <mergeCells count="13">
    <mergeCell ref="B34:B35"/>
    <mergeCell ref="E34:E35"/>
    <mergeCell ref="B30:C30"/>
    <mergeCell ref="B31:C31"/>
    <mergeCell ref="A33:J33"/>
    <mergeCell ref="A29:J29"/>
    <mergeCell ref="E30:G30"/>
    <mergeCell ref="E31:G31"/>
    <mergeCell ref="A1:J1"/>
    <mergeCell ref="A2:J2"/>
    <mergeCell ref="A3:B3"/>
    <mergeCell ref="A27:G27"/>
    <mergeCell ref="A28:G28"/>
  </mergeCells>
  <phoneticPr fontId="1" type="noConversion"/>
  <dataValidations count="1">
    <dataValidation type="list" allowBlank="1" showInputMessage="1" showErrorMessage="1" sqref="C6:C26">
      <formula1>"園長,教師,教保員,助理教保員,代理教師,代理教保員,代理助理教保員,職員,工友,社工人員,護理人員,廚工,司機"</formula1>
    </dataValidation>
  </dataValidations>
  <printOptions horizontalCentered="1"/>
  <pageMargins left="0.19685039370078741" right="0.19685039370078741" top="0.39370078740157483" bottom="0.39370078740157483" header="0.31496062992125984" footer="0.31496062992125984"/>
  <pageSetup paperSize="9" scale="99" fitToHeight="0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已命名的範圍</vt:lpstr>
      </vt:variant>
      <vt:variant>
        <vt:i4>3</vt:i4>
      </vt:variant>
    </vt:vector>
  </HeadingPairs>
  <TitlesOfParts>
    <vt:vector size="7" baseType="lpstr">
      <vt:lpstr>填表說明</vt:lpstr>
      <vt:lpstr>附件2-1-收費明細表</vt:lpstr>
      <vt:lpstr>附件2-2-收費調整對照表</vt:lpstr>
      <vt:lpstr>附件3-教保服務人員調薪及其他人員調薪試算表</vt:lpstr>
      <vt:lpstr>'附件2-2-收費調整對照表'!Print_Area</vt:lpstr>
      <vt:lpstr>'附件3-教保服務人員調薪及其他人員調薪試算表'!Print_Area</vt:lpstr>
      <vt:lpstr>'附件3-教保服務人員調薪及其他人員調薪試算表'!Print_Titles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2025-03-18T09:36:12Z</cp:lastPrinted>
  <dcterms:created xsi:type="dcterms:W3CDTF">2023-02-20T07:21:50Z</dcterms:created>
  <dcterms:modified xsi:type="dcterms:W3CDTF">2025-03-27T07:23:12Z</dcterms:modified>
</cp:coreProperties>
</file>