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E:\教育局\"/>
    </mc:Choice>
  </mc:AlternateContent>
  <workbookProtection workbookAlgorithmName="SHA-512" workbookHashValue="7CvKgXkLf/hUAKGiDXQfRAeIbgwIjHag6xxJXh2uRlfjY9+5/QgtmegO50yOySCZPdRU+mkYloYKRqqkpA+XRg==" workbookSaltValue="FiQZryAhAl1K7nsu5KbgBg==" workbookSpinCount="100000" lockStructure="1"/>
  <bookViews>
    <workbookView xWindow="0" yWindow="0" windowWidth="28740" windowHeight="12165"/>
  </bookViews>
  <sheets>
    <sheet name="附件2-收費調整對照表" sheetId="1" r:id="rId1"/>
    <sheet name="附件3-教保服務人員調薪及其他人員調薪試算表" sheetId="3" r:id="rId2"/>
  </sheets>
  <definedNames>
    <definedName name="_xlnm.Print_Area" localSheetId="1">'附件3-教保服務人員調薪及其他人員調薪試算表'!$A$1:$J$36</definedName>
    <definedName name="_xlnm.Print_Titles" localSheetId="1">'附件3-教保服務人員調薪及其他人員調薪試算表'!$1:$2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5" i="3" l="1"/>
  <c r="G25" i="3"/>
  <c r="F25" i="3"/>
  <c r="H25" i="3" s="1"/>
  <c r="J24" i="3"/>
  <c r="G24" i="3"/>
  <c r="F24" i="3"/>
  <c r="H24" i="3" s="1"/>
  <c r="J23" i="3"/>
  <c r="G23" i="3"/>
  <c r="F23" i="3"/>
  <c r="I23" i="3" s="1"/>
  <c r="J22" i="3"/>
  <c r="G22" i="3"/>
  <c r="F22" i="3"/>
  <c r="I22" i="3" s="1"/>
  <c r="J21" i="3"/>
  <c r="G21" i="3"/>
  <c r="F21" i="3"/>
  <c r="I21" i="3" s="1"/>
  <c r="J20" i="3"/>
  <c r="G20" i="3"/>
  <c r="F20" i="3"/>
  <c r="I20" i="3" s="1"/>
  <c r="J19" i="3"/>
  <c r="G19" i="3"/>
  <c r="F19" i="3"/>
  <c r="I19" i="3" s="1"/>
  <c r="J18" i="3"/>
  <c r="G18" i="3"/>
  <c r="F18" i="3"/>
  <c r="I18" i="3" s="1"/>
  <c r="J17" i="3"/>
  <c r="G17" i="3"/>
  <c r="F17" i="3"/>
  <c r="I17" i="3" s="1"/>
  <c r="J16" i="3"/>
  <c r="G16" i="3"/>
  <c r="F16" i="3"/>
  <c r="H16" i="3" s="1"/>
  <c r="I24" i="3" l="1"/>
  <c r="H23" i="3"/>
  <c r="H20" i="3"/>
  <c r="H17" i="3"/>
  <c r="I25" i="3"/>
  <c r="H18" i="3"/>
  <c r="H22" i="3"/>
  <c r="I16" i="3"/>
  <c r="H21" i="3"/>
  <c r="H19" i="3"/>
  <c r="AE13" i="1"/>
  <c r="AE14" i="1"/>
  <c r="AE15" i="1"/>
  <c r="AE12" i="1"/>
  <c r="AE11" i="1"/>
  <c r="Z13" i="1"/>
  <c r="Z14" i="1"/>
  <c r="Z15" i="1"/>
  <c r="Z12" i="1"/>
  <c r="Z11" i="1"/>
  <c r="U13" i="1"/>
  <c r="U14" i="1"/>
  <c r="U15" i="1"/>
  <c r="U12" i="1"/>
  <c r="U11" i="1"/>
  <c r="P13" i="1"/>
  <c r="P14" i="1"/>
  <c r="P15" i="1"/>
  <c r="P12" i="1"/>
  <c r="P11" i="1"/>
  <c r="A1" i="3" l="1"/>
  <c r="P30" i="1" l="1"/>
  <c r="N30" i="1"/>
  <c r="AC21" i="1" l="1"/>
  <c r="AC19" i="1"/>
  <c r="S21" i="1"/>
  <c r="S19" i="1"/>
  <c r="E10" i="1" l="1"/>
  <c r="G10" i="1"/>
  <c r="I10" i="1"/>
  <c r="E11" i="1"/>
  <c r="G11" i="1"/>
  <c r="I11" i="1"/>
  <c r="E12" i="1"/>
  <c r="G12" i="1"/>
  <c r="I12" i="1"/>
  <c r="E13" i="1"/>
  <c r="G13" i="1"/>
  <c r="I13" i="1"/>
  <c r="E14" i="1"/>
  <c r="G14" i="1"/>
  <c r="I14" i="1"/>
  <c r="E15" i="1"/>
  <c r="G15" i="1"/>
  <c r="I15" i="1"/>
  <c r="E8" i="1"/>
  <c r="G8" i="1"/>
  <c r="I8" i="1"/>
  <c r="D9" i="1"/>
  <c r="E9" i="1" s="1"/>
  <c r="F9" i="1"/>
  <c r="G9" i="1" s="1"/>
  <c r="H9" i="1"/>
  <c r="I9" i="1" s="1"/>
  <c r="J9" i="1"/>
  <c r="AD11" i="1" l="1"/>
  <c r="AD12" i="1"/>
  <c r="AD13" i="1"/>
  <c r="AD14" i="1"/>
  <c r="AD15" i="1"/>
  <c r="Y11" i="1"/>
  <c r="Y12" i="1"/>
  <c r="Y13" i="1"/>
  <c r="Y14" i="1"/>
  <c r="Y15" i="1"/>
  <c r="T11" i="1"/>
  <c r="T13" i="1"/>
  <c r="T14" i="1"/>
  <c r="T15" i="1"/>
  <c r="T12" i="1"/>
  <c r="O11" i="1"/>
  <c r="O12" i="1"/>
  <c r="O13" i="1"/>
  <c r="O14" i="1"/>
  <c r="O15" i="1"/>
  <c r="J15" i="3"/>
  <c r="G15" i="3"/>
  <c r="F15" i="3"/>
  <c r="I15" i="3" s="1"/>
  <c r="J14" i="3"/>
  <c r="G14" i="3"/>
  <c r="F14" i="3"/>
  <c r="I14" i="3" s="1"/>
  <c r="J13" i="3"/>
  <c r="G13" i="3"/>
  <c r="F13" i="3"/>
  <c r="I13" i="3" s="1"/>
  <c r="J12" i="3"/>
  <c r="G12" i="3"/>
  <c r="F12" i="3"/>
  <c r="I12" i="3" s="1"/>
  <c r="J11" i="3"/>
  <c r="G11" i="3"/>
  <c r="F11" i="3"/>
  <c r="I11" i="3" s="1"/>
  <c r="J10" i="3"/>
  <c r="G10" i="3"/>
  <c r="F10" i="3"/>
  <c r="I10" i="3" s="1"/>
  <c r="J9" i="3"/>
  <c r="G9" i="3"/>
  <c r="F9" i="3"/>
  <c r="I9" i="3" s="1"/>
  <c r="J8" i="3"/>
  <c r="G8" i="3"/>
  <c r="F8" i="3"/>
  <c r="I8" i="3" s="1"/>
  <c r="J7" i="3"/>
  <c r="G7" i="3"/>
  <c r="F7" i="3"/>
  <c r="I7" i="3" s="1"/>
  <c r="J6" i="3"/>
  <c r="G6" i="3"/>
  <c r="F6" i="3"/>
  <c r="I6" i="3" s="1"/>
  <c r="J5" i="3"/>
  <c r="G5" i="3"/>
  <c r="H10" i="3" l="1"/>
  <c r="H11" i="3"/>
  <c r="I26" i="3"/>
  <c r="J28" i="3" s="1"/>
  <c r="H12" i="3"/>
  <c r="H9" i="3"/>
  <c r="H13" i="3"/>
  <c r="H6" i="3"/>
  <c r="H14" i="3"/>
  <c r="H7" i="3"/>
  <c r="H15" i="3"/>
  <c r="H8" i="3"/>
  <c r="H26" i="3" l="1"/>
  <c r="J27" i="3" s="1"/>
  <c r="P29" i="1" l="1"/>
  <c r="U29" i="1" s="1"/>
  <c r="N29" i="1"/>
  <c r="S29" i="1" s="1"/>
  <c r="C3" i="3" s="1"/>
  <c r="D31" i="3" s="1"/>
  <c r="X21" i="1" s="1"/>
  <c r="R10" i="1" l="1"/>
  <c r="Q10" i="1" s="1"/>
  <c r="O10" i="1" s="1"/>
  <c r="AG10" i="1"/>
  <c r="AF10" i="1" s="1"/>
  <c r="W10" i="1"/>
  <c r="V10" i="1" s="1"/>
  <c r="AB10" i="1"/>
  <c r="AA10" i="1" s="1"/>
  <c r="D30" i="3"/>
  <c r="X19" i="1" s="1"/>
  <c r="Z18" i="1" s="1"/>
  <c r="K9" i="1"/>
  <c r="K8" i="1"/>
  <c r="K10" i="1"/>
  <c r="K11" i="1"/>
  <c r="AF11" i="1" s="1"/>
  <c r="AG11" i="1" s="1"/>
  <c r="K12" i="1"/>
  <c r="AF12" i="1" s="1"/>
  <c r="AG12" i="1" s="1"/>
  <c r="K13" i="1"/>
  <c r="AF13" i="1" s="1"/>
  <c r="AG13" i="1" s="1"/>
  <c r="K14" i="1"/>
  <c r="AF14" i="1" s="1"/>
  <c r="AG14" i="1" s="1"/>
  <c r="K15" i="1"/>
  <c r="AF15" i="1" s="1"/>
  <c r="AG15" i="1" s="1"/>
  <c r="AA11" i="1"/>
  <c r="AB11" i="1" s="1"/>
  <c r="AA12" i="1"/>
  <c r="AB12" i="1" s="1"/>
  <c r="AA13" i="1"/>
  <c r="AB13" i="1" s="1"/>
  <c r="AA14" i="1"/>
  <c r="AB14" i="1" s="1"/>
  <c r="AA15" i="1"/>
  <c r="AB15" i="1" s="1"/>
  <c r="V11" i="1"/>
  <c r="W11" i="1" s="1"/>
  <c r="V12" i="1"/>
  <c r="W12" i="1" s="1"/>
  <c r="V13" i="1"/>
  <c r="W13" i="1" s="1"/>
  <c r="V14" i="1"/>
  <c r="W14" i="1" s="1"/>
  <c r="V15" i="1"/>
  <c r="W15" i="1" s="1"/>
  <c r="Q11" i="1"/>
  <c r="R11" i="1" s="1"/>
  <c r="Q12" i="1"/>
  <c r="R12" i="1" s="1"/>
  <c r="Q13" i="1"/>
  <c r="R13" i="1" s="1"/>
  <c r="Q14" i="1"/>
  <c r="R14" i="1" s="1"/>
  <c r="Q15" i="1"/>
  <c r="R15" i="1" s="1"/>
  <c r="N10" i="1" l="1"/>
  <c r="N9" i="1" s="1"/>
  <c r="O9" i="1" s="1"/>
  <c r="Q9" i="1" s="1"/>
  <c r="R9" i="1" s="1"/>
  <c r="AC10" i="1"/>
  <c r="AD10" i="1" s="1"/>
  <c r="S10" i="1"/>
  <c r="T10" i="1" s="1"/>
  <c r="X10" i="1"/>
  <c r="Y10" i="1" s="1"/>
  <c r="R8" i="1"/>
  <c r="Q8" i="1" s="1"/>
  <c r="N8" i="1" s="1"/>
  <c r="AG8" i="1"/>
  <c r="AF8" i="1" s="1"/>
  <c r="AC8" i="1" s="1"/>
  <c r="AB8" i="1"/>
  <c r="AA8" i="1" s="1"/>
  <c r="X8" i="1" s="1"/>
  <c r="W8" i="1"/>
  <c r="V8" i="1" s="1"/>
  <c r="S8" i="1" s="1"/>
  <c r="AH28" i="1"/>
  <c r="AC28" i="1"/>
  <c r="AI28" i="1"/>
  <c r="AE28" i="1"/>
  <c r="D16" i="1"/>
  <c r="F16" i="1"/>
  <c r="H16" i="1"/>
  <c r="J16" i="1"/>
  <c r="AC9" i="1" l="1"/>
  <c r="AD9" i="1" s="1"/>
  <c r="AF9" i="1" s="1"/>
  <c r="AG9" i="1" s="1"/>
  <c r="S9" i="1"/>
  <c r="T9" i="1" s="1"/>
  <c r="V9" i="1" s="1"/>
  <c r="W9" i="1" s="1"/>
  <c r="X9" i="1"/>
  <c r="Y9" i="1" s="1"/>
  <c r="AA9" i="1" s="1"/>
  <c r="AB9" i="1" s="1"/>
  <c r="AD8" i="1"/>
  <c r="Y8" i="1"/>
  <c r="O8" i="1"/>
  <c r="N16" i="1" s="1"/>
  <c r="X16" i="1" l="1"/>
  <c r="AC16" i="1"/>
  <c r="W16" i="1"/>
  <c r="Q16" i="1"/>
  <c r="R16" i="1"/>
  <c r="AA16" i="1"/>
  <c r="AB16" i="1"/>
  <c r="AF16" i="1"/>
  <c r="AG16" i="1"/>
  <c r="T8" i="1"/>
  <c r="S16" i="1" s="1"/>
  <c r="V16" i="1" l="1"/>
</calcChain>
</file>

<file path=xl/comments1.xml><?xml version="1.0" encoding="utf-8"?>
<comments xmlns="http://schemas.openxmlformats.org/spreadsheetml/2006/main">
  <authors>
    <author>user</author>
  </authors>
  <commentList>
    <comment ref="B4" authorId="0" shapeId="0">
      <text>
        <r>
          <rPr>
            <b/>
            <sz val="12"/>
            <color indexed="81"/>
            <rFont val="微軟正黑體"/>
            <family val="2"/>
            <charset val="136"/>
          </rPr>
          <t>特幼科提醒：
請依教保資訊網教職員工清冊依序列</t>
        </r>
      </text>
    </comment>
    <comment ref="C4" authorId="0" shapeId="0">
      <text>
        <r>
          <rPr>
            <sz val="12"/>
            <color indexed="81"/>
            <rFont val="微軟正黑體"/>
            <family val="2"/>
            <charset val="136"/>
          </rPr>
          <t>特幼科提醒：
請依教保資訊網教職員工清冊依序列</t>
        </r>
      </text>
    </comment>
    <comment ref="D4" authorId="0" shapeId="0">
      <text>
        <r>
          <rPr>
            <sz val="12"/>
            <color indexed="81"/>
            <rFont val="微軟正黑體"/>
            <family val="2"/>
            <charset val="136"/>
          </rPr>
          <t>特幼科提醒：
請填寫未扣除自付額薪資</t>
        </r>
      </text>
    </comment>
    <comment ref="E4" authorId="0" shapeId="0">
      <text>
        <r>
          <rPr>
            <sz val="12"/>
            <color indexed="81"/>
            <rFont val="微軟正黑體"/>
            <family val="2"/>
            <charset val="136"/>
          </rPr>
          <t>特幼科提醒：
請填寫未扣除自付額薪資</t>
        </r>
      </text>
    </comment>
  </commentList>
</comments>
</file>

<file path=xl/sharedStrings.xml><?xml version="1.0" encoding="utf-8"?>
<sst xmlns="http://schemas.openxmlformats.org/spreadsheetml/2006/main" count="151" uniqueCount="117">
  <si>
    <t>學費</t>
    <phoneticPr fontId="1" type="noConversion"/>
  </si>
  <si>
    <t>雜費</t>
    <phoneticPr fontId="1" type="noConversion"/>
  </si>
  <si>
    <t>收費項目</t>
    <phoneticPr fontId="1" type="noConversion"/>
  </si>
  <si>
    <t>收費區間</t>
    <phoneticPr fontId="1" type="noConversion"/>
  </si>
  <si>
    <t>適用年齡層</t>
    <phoneticPr fontId="1" type="noConversion"/>
  </si>
  <si>
    <t>5歲</t>
    <phoneticPr fontId="1" type="noConversion"/>
  </si>
  <si>
    <t>4歲</t>
    <phoneticPr fontId="1" type="noConversion"/>
  </si>
  <si>
    <t>3歲</t>
    <phoneticPr fontId="1" type="noConversion"/>
  </si>
  <si>
    <t>2歲</t>
    <phoneticPr fontId="1" type="noConversion"/>
  </si>
  <si>
    <t>材料費</t>
    <phoneticPr fontId="1" type="noConversion"/>
  </si>
  <si>
    <t>點心費</t>
    <phoneticPr fontId="1" type="noConversion"/>
  </si>
  <si>
    <t>個月</t>
    <phoneticPr fontId="1" type="noConversion"/>
  </si>
  <si>
    <t>調整前收費(請填入幼生管理系統收費數額)</t>
    <phoneticPr fontId="1" type="noConversion"/>
  </si>
  <si>
    <t>全學期總收費</t>
    <phoneticPr fontId="1" type="noConversion"/>
  </si>
  <si>
    <t>4歲</t>
    <phoneticPr fontId="1" type="noConversion"/>
  </si>
  <si>
    <t>3歲</t>
    <phoneticPr fontId="1" type="noConversion"/>
  </si>
  <si>
    <t>調整後收費</t>
    <phoneticPr fontId="1" type="noConversion"/>
  </si>
  <si>
    <t>收費調整對照表</t>
    <phoneticPr fontId="1" type="noConversion"/>
  </si>
  <si>
    <t>一、幼兒園收費明細</t>
    <phoneticPr fontId="1" type="noConversion"/>
  </si>
  <si>
    <t>交通費</t>
    <phoneticPr fontId="1" type="noConversion"/>
  </si>
  <si>
    <t>雙趟(月)</t>
    <phoneticPr fontId="1" type="noConversion"/>
  </si>
  <si>
    <t>單趟(月)</t>
    <phoneticPr fontId="1" type="noConversion"/>
  </si>
  <si>
    <t>全
日
班</t>
    <phoneticPr fontId="1" type="noConversion"/>
  </si>
  <si>
    <t>雜費
(人事)</t>
    <phoneticPr fontId="1" type="noConversion"/>
  </si>
  <si>
    <t>延長照顧
服務費</t>
    <phoneticPr fontId="1" type="noConversion"/>
  </si>
  <si>
    <t>單次
每小時</t>
    <phoneticPr fontId="1" type="noConversion"/>
  </si>
  <si>
    <t>二、幼兒園幼生數</t>
    <phoneticPr fontId="1" type="noConversion"/>
  </si>
  <si>
    <t>雜費
(人事)</t>
    <phoneticPr fontId="1" type="noConversion"/>
  </si>
  <si>
    <t>雜費</t>
    <phoneticPr fontId="1" type="noConversion"/>
  </si>
  <si>
    <t>學費</t>
    <phoneticPr fontId="1" type="noConversion"/>
  </si>
  <si>
    <t>收費項目</t>
    <phoneticPr fontId="1" type="noConversion"/>
  </si>
  <si>
    <t>收費區間</t>
    <phoneticPr fontId="1" type="noConversion"/>
  </si>
  <si>
    <t>材料費</t>
    <phoneticPr fontId="1" type="noConversion"/>
  </si>
  <si>
    <t>活動費</t>
    <phoneticPr fontId="1" type="noConversion"/>
  </si>
  <si>
    <t>午餐費</t>
    <phoneticPr fontId="1" type="noConversion"/>
  </si>
  <si>
    <t>點心費</t>
    <phoneticPr fontId="1" type="noConversion"/>
  </si>
  <si>
    <t>大班(5歲)</t>
    <phoneticPr fontId="1" type="noConversion"/>
  </si>
  <si>
    <t>中班(4歲)</t>
    <phoneticPr fontId="1" type="noConversion"/>
  </si>
  <si>
    <t>小班(3歲)</t>
    <phoneticPr fontId="1" type="noConversion"/>
  </si>
  <si>
    <t>幼班(2歲)</t>
    <phoneticPr fontId="1" type="noConversion"/>
  </si>
  <si>
    <t>項
次</t>
    <phoneticPr fontId="1" type="noConversion"/>
  </si>
  <si>
    <t>全日班</t>
    <phoneticPr fontId="1" type="noConversion"/>
  </si>
  <si>
    <t>半日班</t>
  </si>
  <si>
    <t>半日班</t>
    <phoneticPr fontId="1" type="noConversion"/>
  </si>
  <si>
    <t xml:space="preserve">       承辦：                                      園長：                                     負責人：</t>
    <phoneticPr fontId="1" type="noConversion"/>
  </si>
  <si>
    <t>每月收費上限</t>
    <phoneticPr fontId="1" type="noConversion"/>
  </si>
  <si>
    <t>一學期
月數</t>
    <phoneticPr fontId="1" type="noConversion"/>
  </si>
  <si>
    <t>活動費</t>
    <phoneticPr fontId="1" type="noConversion"/>
  </si>
  <si>
    <t>全學期總收費</t>
    <phoneticPr fontId="1" type="noConversion"/>
  </si>
  <si>
    <t>合計
幼生人數(不得＞核定人數)</t>
    <phoneticPr fontId="1" type="noConversion"/>
  </si>
  <si>
    <t>期增加</t>
    <phoneticPr fontId="1" type="noConversion"/>
  </si>
  <si>
    <t>月增加</t>
    <phoneticPr fontId="1" type="noConversion"/>
  </si>
  <si>
    <t>教保服務人員及其他人員調薪試算表</t>
    <phoneticPr fontId="1" type="noConversion"/>
  </si>
  <si>
    <t>實際招收幼生數</t>
    <phoneticPr fontId="1" type="noConversion"/>
  </si>
  <si>
    <t>人</t>
    <phoneticPr fontId="1" type="noConversion"/>
  </si>
  <si>
    <t>序號</t>
    <phoneticPr fontId="1" type="noConversion"/>
  </si>
  <si>
    <t>姓名</t>
    <phoneticPr fontId="1" type="noConversion"/>
  </si>
  <si>
    <t>職稱</t>
    <phoneticPr fontId="1" type="noConversion"/>
  </si>
  <si>
    <t>薪資</t>
    <phoneticPr fontId="1" type="noConversion"/>
  </si>
  <si>
    <t>調整後
薪資</t>
    <phoneticPr fontId="1" type="noConversion"/>
  </si>
  <si>
    <t>調薪
%數</t>
    <phoneticPr fontId="1" type="noConversion"/>
  </si>
  <si>
    <t>差額</t>
    <phoneticPr fontId="1" type="noConversion"/>
  </si>
  <si>
    <t>例</t>
    <phoneticPr fontId="1" type="noConversion"/>
  </si>
  <si>
    <t>我是範例</t>
    <phoneticPr fontId="1" type="noConversion"/>
  </si>
  <si>
    <t>園長</t>
    <phoneticPr fontId="1" type="noConversion"/>
  </si>
  <si>
    <t>教保服務人員差額合計</t>
    <phoneticPr fontId="1" type="noConversion"/>
  </si>
  <si>
    <t>非教保服務人員差額合計</t>
    <phoneticPr fontId="1" type="noConversion"/>
  </si>
  <si>
    <t>計算說明：依調薪後薪資差額×120%(每增加1千元所衍生雇主需負擔之勞保、健保、勞退差額)÷實際招收人數＝調整後每生每月增加數額</t>
    <phoneticPr fontId="1" type="noConversion"/>
  </si>
  <si>
    <t>學費</t>
    <phoneticPr fontId="1" type="noConversion"/>
  </si>
  <si>
    <t>元(四捨五入)</t>
    <phoneticPr fontId="1" type="noConversion"/>
  </si>
  <si>
    <t>雜費(人事部份)</t>
    <phoneticPr fontId="1" type="noConversion"/>
  </si>
  <si>
    <t>2歲</t>
    <phoneticPr fontId="1" type="noConversion"/>
  </si>
  <si>
    <t>數額</t>
    <phoneticPr fontId="1" type="noConversion"/>
  </si>
  <si>
    <t>平均每生每月
調整數額</t>
    <phoneticPr fontId="1" type="noConversion"/>
  </si>
  <si>
    <t>平均每生每月
調整數額</t>
    <phoneticPr fontId="1" type="noConversion"/>
  </si>
  <si>
    <t>承辦人：</t>
    <phoneticPr fontId="1" type="noConversion"/>
  </si>
  <si>
    <t>負責人：</t>
    <phoneticPr fontId="1" type="noConversion"/>
  </si>
  <si>
    <t>學費
(教保服務人員薪資)</t>
    <phoneticPr fontId="1" type="noConversion"/>
  </si>
  <si>
    <t>※填表說明：本表調整前收費，請比照教育部全國幼兒園幼生管理系統各項目收費區間及數額，並依系統現況填列。</t>
    <phoneticPr fontId="1" type="noConversion"/>
  </si>
  <si>
    <t>非人事費
每生每月增加</t>
    <phoneticPr fontId="1" type="noConversion"/>
  </si>
  <si>
    <t>小計</t>
    <phoneticPr fontId="1" type="noConversion"/>
  </si>
  <si>
    <t>元</t>
    <phoneticPr fontId="1" type="noConversion"/>
  </si>
  <si>
    <t>↓人事薪資試算表帶入資料
         人事費每生每月增加→</t>
    <phoneticPr fontId="1" type="noConversion"/>
  </si>
  <si>
    <t>5歲</t>
    <phoneticPr fontId="1" type="noConversion"/>
  </si>
  <si>
    <t>4歲</t>
    <phoneticPr fontId="1" type="noConversion"/>
  </si>
  <si>
    <t>3歲</t>
    <phoneticPr fontId="1" type="noConversion"/>
  </si>
  <si>
    <t>2歲</t>
    <phoneticPr fontId="1" type="noConversion"/>
  </si>
  <si>
    <t>＊無申請交通費或延長照顧服務費者請填列與幼生系統相同數字</t>
    <phoneticPr fontId="1" type="noConversion"/>
  </si>
  <si>
    <t>調整前</t>
    <phoneticPr fontId="1" type="noConversion"/>
  </si>
  <si>
    <t>調整後</t>
    <phoneticPr fontId="1" type="noConversion"/>
  </si>
  <si>
    <t>雜費
(其他庶務費用)</t>
    <phoneticPr fontId="1" type="noConversion"/>
  </si>
  <si>
    <t>部份雜費
(其他庶務人員薪資)</t>
    <phoneticPr fontId="1" type="noConversion"/>
  </si>
  <si>
    <t>調幅不得逾</t>
    <phoneticPr fontId="1" type="noConversion"/>
  </si>
  <si>
    <t>單趟/950元/月
雙趟/1,700元/月</t>
    <phoneticPr fontId="1" type="noConversion"/>
  </si>
  <si>
    <t>113-2</t>
    <phoneticPr fontId="1" type="noConversion"/>
  </si>
  <si>
    <t>114-1</t>
    <phoneticPr fontId="1" type="noConversion"/>
  </si>
  <si>
    <t>＊非人事費：除符合三年一周期調幅上限4.09%外，每生每月調整上限為400元。</t>
    <phoneticPr fontId="1" type="noConversion"/>
  </si>
  <si>
    <t>平均
幼生數
(全日)</t>
    <phoneticPr fontId="1" type="noConversion"/>
  </si>
  <si>
    <t>平均
幼生數
(半日)</t>
    <phoneticPr fontId="1" type="noConversion"/>
  </si>
  <si>
    <t>幼兒園名稱：</t>
    <phoneticPr fontId="1" type="noConversion"/>
  </si>
  <si>
    <r>
      <t xml:space="preserve">雜費
</t>
    </r>
    <r>
      <rPr>
        <sz val="11"/>
        <color theme="1"/>
        <rFont val="標楷體"/>
        <family val="4"/>
        <charset val="136"/>
      </rPr>
      <t>(其他庶務費用)</t>
    </r>
    <phoneticPr fontId="1" type="noConversion"/>
  </si>
  <si>
    <r>
      <t>實際幼生數(請依</t>
    </r>
    <r>
      <rPr>
        <b/>
        <sz val="13"/>
        <color theme="1"/>
        <rFont val="標楷體"/>
        <family val="4"/>
        <charset val="136"/>
      </rPr>
      <t>幼生管理系統</t>
    </r>
    <r>
      <rPr>
        <sz val="13"/>
        <color theme="1"/>
        <rFont val="標楷體"/>
        <family val="4"/>
        <charset val="136"/>
      </rPr>
      <t>登載人數填報)</t>
    </r>
    <phoneticPr fontId="1" type="noConversion"/>
  </si>
  <si>
    <r>
      <t>具結
我</t>
    </r>
    <r>
      <rPr>
        <u/>
        <sz val="16"/>
        <color rgb="FFFF0000"/>
        <rFont val="標楷體"/>
        <family val="4"/>
        <charset val="136"/>
      </rPr>
      <t xml:space="preserve">                 </t>
    </r>
    <r>
      <rPr>
        <sz val="16"/>
        <color theme="0" tint="-0.249977111117893"/>
        <rFont val="標楷體"/>
        <family val="4"/>
        <charset val="136"/>
      </rPr>
      <t>(請親簽)</t>
    </r>
    <r>
      <rPr>
        <sz val="16"/>
        <color rgb="FFFF0000"/>
        <rFont val="標楷體"/>
        <family val="4"/>
        <charset val="136"/>
      </rPr>
      <t>為該幼兒園之負責人，
上開調整之薪資(含投保級距)將於收到教育局核准公文之次月逕行調整，倘若經查未依審議通過數額予教職員工調薪者，除收費應調回前一學年度數額外，其於次一學年度不得申請。</t>
    </r>
    <phoneticPr fontId="1" type="noConversion"/>
  </si>
  <si>
    <t>每小時120元，每月最高收費上限不得逾2,000元</t>
    <phoneticPr fontId="1" type="noConversion"/>
  </si>
  <si>
    <t>每小時</t>
    <phoneticPr fontId="1" type="noConversion"/>
  </si>
  <si>
    <t>每小時</t>
    <phoneticPr fontId="1" type="noConversion"/>
  </si>
  <si>
    <t>每月收費不得逾</t>
    <phoneticPr fontId="1" type="noConversion"/>
  </si>
  <si>
    <t>每月收費不得逾</t>
    <phoneticPr fontId="1" type="noConversion"/>
  </si>
  <si>
    <t>4.09%數額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</si>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</sst>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#,##0;[Red]#,##0"/>
    <numFmt numFmtId="178" formatCode="0_);[Red]\(0\)"/>
    <numFmt numFmtId="179" formatCode="0.00_ "/>
    <numFmt numFmtId="180" formatCode="#,##0_);[Red]\(#,##0\)"/>
  </numFmts>
  <fonts count="1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3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rgb="FF000000"/>
      <name val="標楷體"/>
      <family val="4"/>
      <charset val="136"/>
    </font>
    <font>
      <sz val="13"/>
      <name val="標楷體"/>
      <family val="4"/>
      <charset val="136"/>
    </font>
    <font>
      <b/>
      <sz val="13"/>
      <name val="標楷體"/>
      <family val="4"/>
      <charset val="136"/>
    </font>
    <font>
      <sz val="12"/>
      <color indexed="81"/>
      <name val="微軟正黑體"/>
      <family val="2"/>
      <charset val="136"/>
    </font>
    <font>
      <sz val="16"/>
      <color rgb="FFFF0000"/>
      <name val="標楷體"/>
      <family val="4"/>
      <charset val="136"/>
    </font>
    <font>
      <u/>
      <sz val="16"/>
      <color rgb="FFFF0000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b/>
      <sz val="12"/>
      <color indexed="81"/>
      <name val="微軟正黑體"/>
      <family val="2"/>
      <charset val="136"/>
    </font>
    <font>
      <sz val="16"/>
      <color theme="0" tint="-0.249977111117893"/>
      <name val="標楷體"/>
      <family val="4"/>
      <charset val="136"/>
    </font>
    <font>
      <sz val="10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rgb="FFFFE699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202">
    <xf numFmtId="0" fontId="0" fillId="0" borderId="0" xfId="0">
      <alignment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176" fontId="2" fillId="0" borderId="0" xfId="0" applyNumberFormat="1" applyFont="1">
      <alignment vertical="center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176" fontId="2" fillId="0" borderId="7" xfId="0" applyNumberFormat="1" applyFont="1" applyBorder="1" applyAlignment="1">
      <alignment horizontal="lef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 hidden="1"/>
    </xf>
    <xf numFmtId="0" fontId="2" fillId="3" borderId="3" xfId="0" applyFont="1" applyFill="1" applyBorder="1" applyAlignment="1" applyProtection="1">
      <alignment horizontal="center" vertical="center"/>
      <protection locked="0" hidden="1"/>
    </xf>
    <xf numFmtId="176" fontId="2" fillId="3" borderId="1" xfId="0" applyNumberFormat="1" applyFont="1" applyFill="1" applyBorder="1" applyAlignment="1" applyProtection="1">
      <alignment horizontal="center" vertical="center"/>
      <protection locked="0" hidden="1"/>
    </xf>
    <xf numFmtId="176" fontId="2" fillId="3" borderId="9" xfId="0" applyNumberFormat="1" applyFont="1" applyFill="1" applyBorder="1" applyAlignment="1" applyProtection="1">
      <alignment horizontal="center" vertical="center"/>
      <protection locked="0" hidden="1"/>
    </xf>
    <xf numFmtId="177" fontId="2" fillId="3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2" fillId="3" borderId="1" xfId="0" applyFont="1" applyFill="1" applyBorder="1" applyAlignment="1" applyProtection="1">
      <alignment horizontal="center" vertical="center" wrapText="1"/>
      <protection locked="0" hidden="1"/>
    </xf>
    <xf numFmtId="176" fontId="2" fillId="3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NumberFormat="1" applyFill="1" applyAlignment="1">
      <alignment vertical="center" wrapText="1"/>
    </xf>
    <xf numFmtId="49" fontId="0" fillId="0" borderId="0" xfId="0" applyNumberFormat="1" applyFill="1" applyAlignment="1">
      <alignment vertical="center" wrapText="1"/>
    </xf>
    <xf numFmtId="0" fontId="5" fillId="0" borderId="8" xfId="0" applyNumberFormat="1" applyFont="1" applyFill="1" applyBorder="1" applyAlignment="1">
      <alignment vertical="center" wrapText="1"/>
    </xf>
    <xf numFmtId="177" fontId="8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9" fontId="5" fillId="0" borderId="1" xfId="1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5" borderId="16" xfId="0" applyNumberFormat="1" applyFont="1" applyFill="1" applyBorder="1" applyAlignment="1" applyProtection="1">
      <alignment horizontal="center" vertical="center" wrapText="1"/>
      <protection locked="0"/>
    </xf>
    <xf numFmtId="177" fontId="9" fillId="5" borderId="17" xfId="0" applyNumberFormat="1" applyFont="1" applyFill="1" applyBorder="1" applyAlignment="1" applyProtection="1">
      <alignment horizontal="center" vertical="center" wrapText="1"/>
      <protection locked="0"/>
    </xf>
    <xf numFmtId="177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vertical="center" wrapText="1"/>
    </xf>
    <xf numFmtId="49" fontId="9" fillId="5" borderId="17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NumberFormat="1" applyFont="1" applyFill="1" applyAlignment="1">
      <alignment vertical="center" wrapText="1"/>
    </xf>
    <xf numFmtId="49" fontId="8" fillId="0" borderId="0" xfId="0" applyNumberFormat="1" applyFont="1" applyFill="1" applyAlignment="1">
      <alignment vertical="center" wrapText="1"/>
    </xf>
    <xf numFmtId="178" fontId="0" fillId="0" borderId="0" xfId="0" applyNumberFormat="1" applyFill="1" applyAlignment="1">
      <alignment vertical="center" wrapText="1"/>
    </xf>
    <xf numFmtId="10" fontId="0" fillId="0" borderId="0" xfId="0" applyNumberFormat="1" applyFill="1" applyAlignment="1">
      <alignment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49" fontId="9" fillId="4" borderId="13" xfId="0" applyNumberFormat="1" applyFont="1" applyFill="1" applyBorder="1" applyAlignment="1" applyProtection="1">
      <alignment horizontal="center" vertical="center" wrapText="1"/>
      <protection locked="0"/>
    </xf>
    <xf numFmtId="49" fontId="9" fillId="5" borderId="13" xfId="0" applyNumberFormat="1" applyFont="1" applyFill="1" applyBorder="1" applyAlignment="1" applyProtection="1">
      <alignment horizontal="center" vertical="center" wrapText="1"/>
      <protection locked="0"/>
    </xf>
    <xf numFmtId="177" fontId="5" fillId="4" borderId="13" xfId="0" applyNumberFormat="1" applyFont="1" applyFill="1" applyBorder="1" applyAlignment="1" applyProtection="1">
      <alignment horizontal="center" vertical="center" wrapText="1"/>
      <protection locked="0"/>
    </xf>
    <xf numFmtId="9" fontId="5" fillId="0" borderId="10" xfId="1" applyNumberFormat="1" applyFont="1" applyFill="1" applyBorder="1" applyAlignment="1">
      <alignment horizontal="center" vertical="center" wrapText="1"/>
    </xf>
    <xf numFmtId="176" fontId="5" fillId="0" borderId="10" xfId="1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right" vertical="center" wrapText="1"/>
    </xf>
    <xf numFmtId="177" fontId="5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 applyProtection="1">
      <alignment horizontal="right" vertical="center" wrapText="1"/>
      <protection hidden="1"/>
    </xf>
    <xf numFmtId="177" fontId="5" fillId="0" borderId="1" xfId="0" applyNumberFormat="1" applyFont="1" applyFill="1" applyBorder="1" applyAlignment="1">
      <alignment horizontal="left" vertical="center" wrapText="1"/>
    </xf>
    <xf numFmtId="177" fontId="5" fillId="0" borderId="0" xfId="0" applyNumberFormat="1" applyFont="1" applyFill="1" applyBorder="1" applyAlignment="1">
      <alignment horizontal="left" vertical="center" wrapText="1"/>
    </xf>
    <xf numFmtId="177" fontId="5" fillId="0" borderId="4" xfId="0" applyNumberFormat="1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177" fontId="0" fillId="0" borderId="0" xfId="0" applyNumberFormat="1" applyFill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77" fontId="10" fillId="0" borderId="1" xfId="0" applyNumberFormat="1" applyFont="1" applyBorder="1" applyAlignment="1">
      <alignment horizontal="center" vertical="center"/>
    </xf>
    <xf numFmtId="177" fontId="10" fillId="3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vertical="center" wrapText="1"/>
    </xf>
    <xf numFmtId="0" fontId="15" fillId="0" borderId="0" xfId="0" applyNumberFormat="1" applyFont="1" applyFill="1" applyAlignment="1">
      <alignment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0" fontId="2" fillId="0" borderId="1" xfId="0" applyNumberFormat="1" applyFont="1" applyBorder="1" applyAlignment="1" applyProtection="1">
      <alignment horizontal="center" vertical="center"/>
      <protection hidden="1"/>
    </xf>
    <xf numFmtId="177" fontId="2" fillId="0" borderId="1" xfId="0" applyNumberFormat="1" applyFont="1" applyBorder="1" applyAlignment="1" applyProtection="1">
      <alignment horizontal="center" vertical="center"/>
      <protection hidden="1"/>
    </xf>
    <xf numFmtId="177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176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right" vertical="center" wrapText="1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177" fontId="11" fillId="0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9" xfId="0" applyNumberFormat="1" applyFont="1" applyFill="1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  <protection hidden="1"/>
    </xf>
    <xf numFmtId="10" fontId="10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6" fontId="2" fillId="0" borderId="7" xfId="0" applyNumberFormat="1" applyFont="1" applyFill="1" applyBorder="1" applyAlignment="1" applyProtection="1">
      <alignment horizontal="center" vertical="center"/>
    </xf>
    <xf numFmtId="177" fontId="2" fillId="0" borderId="4" xfId="0" applyNumberFormat="1" applyFont="1" applyBorder="1" applyAlignment="1" applyProtection="1">
      <alignment vertical="center" wrapText="1"/>
      <protection hidden="1"/>
    </xf>
    <xf numFmtId="177" fontId="2" fillId="3" borderId="9" xfId="0" applyNumberFormat="1" applyFont="1" applyFill="1" applyBorder="1" applyAlignment="1" applyProtection="1">
      <alignment vertical="center" wrapText="1"/>
      <protection locked="0" hidden="1"/>
    </xf>
    <xf numFmtId="0" fontId="8" fillId="0" borderId="0" xfId="0" applyNumberFormat="1" applyFont="1" applyFill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10" fontId="10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5" fillId="0" borderId="15" xfId="0" applyNumberFormat="1" applyFont="1" applyFill="1" applyBorder="1" applyAlignment="1" applyProtection="1">
      <alignment vertical="center" wrapText="1"/>
    </xf>
    <xf numFmtId="0" fontId="2" fillId="0" borderId="21" xfId="0" applyFont="1" applyBorder="1" applyAlignment="1" applyProtection="1">
      <alignment horizontal="center" vertical="center"/>
      <protection hidden="1"/>
    </xf>
    <xf numFmtId="0" fontId="2" fillId="0" borderId="21" xfId="0" applyFont="1" applyBorder="1" applyAlignment="1" applyProtection="1">
      <alignment horizontal="right" vertical="center" wrapText="1"/>
      <protection hidden="1"/>
    </xf>
    <xf numFmtId="176" fontId="2" fillId="3" borderId="7" xfId="0" applyNumberFormat="1" applyFont="1" applyFill="1" applyBorder="1" applyAlignment="1" applyProtection="1">
      <alignment horizontal="center" vertical="center"/>
      <protection locked="0" hidden="1"/>
    </xf>
    <xf numFmtId="0" fontId="2" fillId="0" borderId="5" xfId="0" applyFont="1" applyBorder="1" applyAlignment="1" applyProtection="1">
      <alignment horizontal="right" vertical="center" wrapText="1"/>
      <protection hidden="1"/>
    </xf>
    <xf numFmtId="176" fontId="2" fillId="3" borderId="12" xfId="0" applyNumberFormat="1" applyFont="1" applyFill="1" applyBorder="1" applyAlignment="1" applyProtection="1">
      <alignment horizontal="center" vertical="center"/>
      <protection locked="0" hidden="1"/>
    </xf>
    <xf numFmtId="0" fontId="2" fillId="0" borderId="24" xfId="0" applyFont="1" applyBorder="1" applyAlignment="1" applyProtection="1">
      <alignment horizontal="right" vertical="center" wrapText="1"/>
      <protection hidden="1"/>
    </xf>
    <xf numFmtId="177" fontId="2" fillId="3" borderId="23" xfId="0" applyNumberFormat="1" applyFont="1" applyFill="1" applyBorder="1" applyAlignment="1" applyProtection="1">
      <alignment vertical="center" wrapText="1"/>
      <protection locked="0" hidden="1"/>
    </xf>
    <xf numFmtId="177" fontId="2" fillId="0" borderId="12" xfId="0" applyNumberFormat="1" applyFont="1" applyBorder="1" applyAlignment="1" applyProtection="1">
      <alignment vertical="center" wrapText="1"/>
      <protection hidden="1"/>
    </xf>
    <xf numFmtId="176" fontId="2" fillId="3" borderId="23" xfId="0" applyNumberFormat="1" applyFont="1" applyFill="1" applyBorder="1" applyAlignment="1" applyProtection="1">
      <alignment horizontal="center" vertical="center"/>
      <protection locked="0" hidden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180" fontId="10" fillId="0" borderId="1" xfId="0" applyNumberFormat="1" applyFont="1" applyBorder="1" applyAlignment="1">
      <alignment horizontal="center" vertical="center"/>
    </xf>
    <xf numFmtId="10" fontId="10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  <protection hidden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20" xfId="0" applyFont="1" applyBorder="1" applyAlignment="1" applyProtection="1">
      <alignment horizontal="center" vertical="center" wrapText="1"/>
      <protection hidden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  <protection hidden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0" fontId="2" fillId="3" borderId="0" xfId="0" applyFont="1" applyFill="1" applyAlignment="1" applyProtection="1">
      <alignment horizontal="center" vertical="center"/>
      <protection locked="0" hidden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left" vertical="center"/>
    </xf>
    <xf numFmtId="176" fontId="2" fillId="0" borderId="9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7" fontId="2" fillId="0" borderId="7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8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Alignment="1">
      <alignment horizontal="left" vertical="center" wrapText="1"/>
    </xf>
    <xf numFmtId="0" fontId="7" fillId="0" borderId="0" xfId="0" applyNumberFormat="1" applyFont="1" applyFill="1" applyAlignment="1" applyProtection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right" vertical="center" wrapText="1"/>
    </xf>
    <xf numFmtId="0" fontId="5" fillId="0" borderId="13" xfId="0" applyNumberFormat="1" applyFont="1" applyFill="1" applyBorder="1" applyAlignment="1">
      <alignment horizontal="right" vertical="center" wrapText="1"/>
    </xf>
    <xf numFmtId="0" fontId="5" fillId="0" borderId="10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49" fontId="5" fillId="0" borderId="7" xfId="0" applyNumberFormat="1" applyFont="1" applyFill="1" applyBorder="1" applyAlignment="1">
      <alignment horizontal="left" vertical="center" wrapText="1"/>
    </xf>
  </cellXfs>
  <cellStyles count="2">
    <cellStyle name="一般" xfId="0" builtinId="0"/>
    <cellStyle name="百分比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2"/>
  <sheetViews>
    <sheetView tabSelected="1" view="pageBreakPreview" zoomScaleNormal="100" zoomScaleSheetLayoutView="100" workbookViewId="0">
      <selection activeCell="C2" sqref="C2:W2"/>
    </sheetView>
  </sheetViews>
  <sheetFormatPr defaultRowHeight="17.25" x14ac:dyDescent="0.25"/>
  <cols>
    <col min="1" max="1" width="5.875" style="3" customWidth="1"/>
    <col min="2" max="2" width="11.125" style="4" customWidth="1"/>
    <col min="3" max="3" width="10.875" style="3" customWidth="1"/>
    <col min="4" max="4" width="11.625" style="5" customWidth="1"/>
    <col min="5" max="5" width="9.625" style="5" hidden="1" customWidth="1"/>
    <col min="6" max="6" width="11.625" style="5" customWidth="1"/>
    <col min="7" max="7" width="9.625" style="5" hidden="1" customWidth="1"/>
    <col min="8" max="8" width="11.625" style="5" customWidth="1"/>
    <col min="9" max="9" width="9.625" style="5" hidden="1" customWidth="1"/>
    <col min="10" max="10" width="11.625" style="5" customWidth="1"/>
    <col min="11" max="11" width="9.625" style="5" hidden="1" customWidth="1"/>
    <col min="12" max="12" width="12.25" style="4" customWidth="1"/>
    <col min="13" max="13" width="10.875" style="3" customWidth="1"/>
    <col min="14" max="14" width="15.625" style="3" customWidth="1"/>
    <col min="15" max="15" width="9" style="3" hidden="1" customWidth="1"/>
    <col min="16" max="16" width="10.625" style="3" customWidth="1"/>
    <col min="17" max="17" width="9.625" style="3" hidden="1" customWidth="1"/>
    <col min="18" max="18" width="11.625" style="3" hidden="1" customWidth="1"/>
    <col min="19" max="19" width="15.625" style="108" customWidth="1"/>
    <col min="20" max="20" width="9.625" style="3" hidden="1" customWidth="1"/>
    <col min="21" max="21" width="10.625" style="3" customWidth="1"/>
    <col min="22" max="23" width="9.625" style="3" hidden="1" customWidth="1"/>
    <col min="24" max="24" width="15.625" style="108" customWidth="1"/>
    <col min="25" max="25" width="9" style="3" hidden="1" customWidth="1"/>
    <col min="26" max="26" width="10.625" style="3" customWidth="1"/>
    <col min="27" max="28" width="9.625" style="3" hidden="1" customWidth="1"/>
    <col min="29" max="29" width="15.625" style="108" customWidth="1"/>
    <col min="30" max="30" width="9" style="3" hidden="1" customWidth="1"/>
    <col min="31" max="31" width="10.625" style="3" customWidth="1"/>
    <col min="32" max="33" width="9.625" style="3" hidden="1" customWidth="1"/>
    <col min="34" max="16384" width="9" style="3"/>
  </cols>
  <sheetData>
    <row r="1" spans="1:33" ht="29.25" customHeight="1" x14ac:dyDescent="0.25">
      <c r="A1" s="165" t="s">
        <v>17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</row>
    <row r="2" spans="1:33" x14ac:dyDescent="0.25">
      <c r="A2" s="164" t="s">
        <v>99</v>
      </c>
      <c r="B2" s="164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</row>
    <row r="3" spans="1:33" x14ac:dyDescent="0.25">
      <c r="A3" s="166" t="s">
        <v>18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</row>
    <row r="4" spans="1:33" ht="17.25" customHeight="1" x14ac:dyDescent="0.25">
      <c r="A4" s="170" t="s">
        <v>22</v>
      </c>
      <c r="B4" s="171" t="s">
        <v>12</v>
      </c>
      <c r="C4" s="171"/>
      <c r="D4" s="171"/>
      <c r="E4" s="171"/>
      <c r="F4" s="171"/>
      <c r="G4" s="171"/>
      <c r="H4" s="171"/>
      <c r="I4" s="171"/>
      <c r="J4" s="171"/>
      <c r="K4" s="104"/>
      <c r="L4" s="175" t="s">
        <v>16</v>
      </c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</row>
    <row r="5" spans="1:33" ht="34.5" x14ac:dyDescent="0.25">
      <c r="A5" s="170"/>
      <c r="B5" s="82" t="s">
        <v>46</v>
      </c>
      <c r="C5" s="13"/>
      <c r="D5" s="172" t="s">
        <v>11</v>
      </c>
      <c r="E5" s="172"/>
      <c r="F5" s="172"/>
      <c r="G5" s="172"/>
      <c r="H5" s="172"/>
      <c r="I5" s="172"/>
      <c r="J5" s="173"/>
      <c r="K5" s="8"/>
      <c r="L5" s="7" t="s">
        <v>46</v>
      </c>
      <c r="M5" s="14"/>
      <c r="N5" s="62" t="s">
        <v>11</v>
      </c>
      <c r="O5" s="69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</row>
    <row r="6" spans="1:33" ht="17.25" customHeight="1" x14ac:dyDescent="0.25">
      <c r="A6" s="170"/>
      <c r="B6" s="149" t="s">
        <v>4</v>
      </c>
      <c r="C6" s="149"/>
      <c r="D6" s="167" t="s">
        <v>5</v>
      </c>
      <c r="E6" s="109"/>
      <c r="F6" s="167" t="s">
        <v>6</v>
      </c>
      <c r="G6" s="109"/>
      <c r="H6" s="167" t="s">
        <v>7</v>
      </c>
      <c r="I6" s="109"/>
      <c r="J6" s="168" t="s">
        <v>8</v>
      </c>
      <c r="K6" s="9"/>
      <c r="L6" s="174" t="s">
        <v>4</v>
      </c>
      <c r="M6" s="174"/>
      <c r="N6" s="176" t="s">
        <v>5</v>
      </c>
      <c r="O6" s="177"/>
      <c r="P6" s="177"/>
      <c r="Q6" s="177"/>
      <c r="R6" s="178"/>
      <c r="S6" s="179" t="s">
        <v>14</v>
      </c>
      <c r="T6" s="180"/>
      <c r="U6" s="180"/>
      <c r="V6" s="180"/>
      <c r="W6" s="181"/>
      <c r="X6" s="179" t="s">
        <v>15</v>
      </c>
      <c r="Y6" s="180"/>
      <c r="Z6" s="180"/>
      <c r="AA6" s="180"/>
      <c r="AB6" s="181"/>
      <c r="AC6" s="189" t="s">
        <v>71</v>
      </c>
      <c r="AD6" s="189"/>
      <c r="AE6" s="189"/>
      <c r="AF6" s="189"/>
      <c r="AG6" s="189"/>
    </row>
    <row r="7" spans="1:33" ht="19.5" x14ac:dyDescent="0.25">
      <c r="A7" s="170"/>
      <c r="B7" s="102" t="s">
        <v>2</v>
      </c>
      <c r="C7" s="103" t="s">
        <v>3</v>
      </c>
      <c r="D7" s="167"/>
      <c r="E7" s="109"/>
      <c r="F7" s="167"/>
      <c r="G7" s="109"/>
      <c r="H7" s="167"/>
      <c r="I7" s="109"/>
      <c r="J7" s="168"/>
      <c r="K7" s="10"/>
      <c r="L7" s="102" t="s">
        <v>30</v>
      </c>
      <c r="M7" s="103" t="s">
        <v>31</v>
      </c>
      <c r="N7" s="112" t="s">
        <v>72</v>
      </c>
      <c r="O7" s="112"/>
      <c r="P7" s="20" t="s">
        <v>108</v>
      </c>
      <c r="Q7" s="68" t="s">
        <v>50</v>
      </c>
      <c r="R7" s="68" t="s">
        <v>51</v>
      </c>
      <c r="S7" s="112" t="s">
        <v>72</v>
      </c>
      <c r="T7" s="112"/>
      <c r="U7" s="20" t="s">
        <v>108</v>
      </c>
      <c r="V7" s="68" t="s">
        <v>50</v>
      </c>
      <c r="W7" s="68" t="s">
        <v>51</v>
      </c>
      <c r="X7" s="112" t="s">
        <v>72</v>
      </c>
      <c r="Y7" s="112"/>
      <c r="Z7" s="20" t="s">
        <v>108</v>
      </c>
      <c r="AA7" s="68" t="s">
        <v>50</v>
      </c>
      <c r="AB7" s="68" t="s">
        <v>51</v>
      </c>
      <c r="AC7" s="112" t="s">
        <v>72</v>
      </c>
      <c r="AD7" s="112"/>
      <c r="AE7" s="20" t="s">
        <v>108</v>
      </c>
      <c r="AF7" s="68" t="s">
        <v>50</v>
      </c>
      <c r="AG7" s="68" t="s">
        <v>51</v>
      </c>
    </row>
    <row r="8" spans="1:33" x14ac:dyDescent="0.25">
      <c r="A8" s="170"/>
      <c r="B8" s="102" t="s">
        <v>0</v>
      </c>
      <c r="C8" s="13"/>
      <c r="D8" s="15"/>
      <c r="E8" s="88">
        <f>IF($C$8="期",D8,D8*6)</f>
        <v>0</v>
      </c>
      <c r="F8" s="15"/>
      <c r="G8" s="88">
        <f>IF($C$8="期",F8,F8*6)</f>
        <v>0</v>
      </c>
      <c r="H8" s="15"/>
      <c r="I8" s="88">
        <f>IF($C$8="期",H8,H8*6)</f>
        <v>0</v>
      </c>
      <c r="J8" s="16"/>
      <c r="K8" s="89">
        <f>IF($C$8="期",J8,J8*6)</f>
        <v>0</v>
      </c>
      <c r="L8" s="102" t="s">
        <v>29</v>
      </c>
      <c r="M8" s="13"/>
      <c r="N8" s="73" t="e">
        <f>IF($M8="期",E8+Q8,E8/$M$5+R8)</f>
        <v>#DIV/0!</v>
      </c>
      <c r="O8" s="73" t="e">
        <f>IF($M8="期",N8,N8*6)</f>
        <v>#DIV/0!</v>
      </c>
      <c r="P8" s="74" t="s">
        <v>115</v>
      </c>
      <c r="Q8" s="75" t="e">
        <f>R8*$M$5</f>
        <v>#VALUE!</v>
      </c>
      <c r="R8" s="75" t="str">
        <f>$X$19</f>
        <v/>
      </c>
      <c r="S8" s="73" t="e">
        <f>IF($M8="期",G8+V8,G8/$M$5+W8)</f>
        <v>#DIV/0!</v>
      </c>
      <c r="T8" s="76" t="e">
        <f>IF($M8="期",S8,S8*$M$5)</f>
        <v>#DIV/0!</v>
      </c>
      <c r="U8" s="74" t="s">
        <v>116</v>
      </c>
      <c r="V8" s="75" t="e">
        <f>W8*$M$5</f>
        <v>#VALUE!</v>
      </c>
      <c r="W8" s="75" t="str">
        <f>$X$19</f>
        <v/>
      </c>
      <c r="X8" s="73" t="e">
        <f>IF($M8="期",I8+AA8,I8/$M$5+AB8)</f>
        <v>#DIV/0!</v>
      </c>
      <c r="Y8" s="76" t="e">
        <f>IF($M8="期",X8,X8*$M$5)</f>
        <v>#DIV/0!</v>
      </c>
      <c r="Z8" s="74" t="s">
        <v>115</v>
      </c>
      <c r="AA8" s="75" t="e">
        <f>AB8*$M$5</f>
        <v>#VALUE!</v>
      </c>
      <c r="AB8" s="75" t="str">
        <f>$X$19</f>
        <v/>
      </c>
      <c r="AC8" s="73" t="e">
        <f>IF($M8="期",K8+AF8,K8/$M$5+AG8)</f>
        <v>#DIV/0!</v>
      </c>
      <c r="AD8" s="76" t="e">
        <f>IF($M8="期",AC8,AC8*$M$5)</f>
        <v>#DIV/0!</v>
      </c>
      <c r="AE8" s="74" t="s">
        <v>115</v>
      </c>
      <c r="AF8" s="75" t="e">
        <f>AG8*$M$5</f>
        <v>#VALUE!</v>
      </c>
      <c r="AG8" s="75" t="str">
        <f>$X$19</f>
        <v/>
      </c>
    </row>
    <row r="9" spans="1:33" x14ac:dyDescent="0.25">
      <c r="A9" s="170"/>
      <c r="B9" s="102" t="s">
        <v>1</v>
      </c>
      <c r="C9" s="13"/>
      <c r="D9" s="11">
        <f>D10+D11</f>
        <v>0</v>
      </c>
      <c r="E9" s="88">
        <f>IF($C$9="期",D9,D9*6)</f>
        <v>0</v>
      </c>
      <c r="F9" s="11">
        <f>F10+F11</f>
        <v>0</v>
      </c>
      <c r="G9" s="88">
        <f>IF($C$9="期",F9,F9*6)</f>
        <v>0</v>
      </c>
      <c r="H9" s="11">
        <f>H10+H11</f>
        <v>0</v>
      </c>
      <c r="I9" s="88">
        <f>IF($C$9="期",H9,H9*6)</f>
        <v>0</v>
      </c>
      <c r="J9" s="84">
        <f>J10+J11</f>
        <v>0</v>
      </c>
      <c r="K9" s="89">
        <f>IF($C$9="期",J9,J9*6)</f>
        <v>0</v>
      </c>
      <c r="L9" s="102" t="s">
        <v>28</v>
      </c>
      <c r="M9" s="13"/>
      <c r="N9" s="77" t="e">
        <f>N10+N11</f>
        <v>#DIV/0!</v>
      </c>
      <c r="O9" s="73" t="e">
        <f t="shared" ref="O9:O15" si="0">IF($M9="期",N9,N9*6)</f>
        <v>#DIV/0!</v>
      </c>
      <c r="P9" s="74" t="s">
        <v>109</v>
      </c>
      <c r="Q9" s="75" t="e">
        <f t="shared" ref="Q9:Q15" si="1">O9-E9</f>
        <v>#DIV/0!</v>
      </c>
      <c r="R9" s="75" t="e">
        <f t="shared" ref="R9:R15" si="2">Q9/$M$5</f>
        <v>#DIV/0!</v>
      </c>
      <c r="S9" s="77" t="e">
        <f>S10+S11</f>
        <v>#DIV/0!</v>
      </c>
      <c r="T9" s="76" t="e">
        <f>IF($M9="期",S9,S9*$M$5)</f>
        <v>#DIV/0!</v>
      </c>
      <c r="U9" s="74" t="s">
        <v>111</v>
      </c>
      <c r="V9" s="75" t="e">
        <f t="shared" ref="V9:V15" si="3">T9-G9</f>
        <v>#DIV/0!</v>
      </c>
      <c r="W9" s="75" t="e">
        <f t="shared" ref="W9:W15" si="4">V9/$M$5</f>
        <v>#DIV/0!</v>
      </c>
      <c r="X9" s="77" t="e">
        <f>X10+X11</f>
        <v>#DIV/0!</v>
      </c>
      <c r="Y9" s="76" t="e">
        <f t="shared" ref="Y9:Y15" si="5">IF($M9="期",X9,X9*$M$5)</f>
        <v>#DIV/0!</v>
      </c>
      <c r="Z9" s="74" t="s">
        <v>112</v>
      </c>
      <c r="AA9" s="75" t="e">
        <f t="shared" ref="AA9:AA15" si="6">Y9-I9</f>
        <v>#DIV/0!</v>
      </c>
      <c r="AB9" s="75" t="e">
        <f t="shared" ref="AB9:AB15" si="7">AA9/$M$5</f>
        <v>#DIV/0!</v>
      </c>
      <c r="AC9" s="77" t="e">
        <f>AC10+AC11</f>
        <v>#DIV/0!</v>
      </c>
      <c r="AD9" s="76" t="e">
        <f t="shared" ref="AD9:AD15" si="8">IF($M9="期",AC9,AC9*$M$5)</f>
        <v>#DIV/0!</v>
      </c>
      <c r="AE9" s="74" t="s">
        <v>111</v>
      </c>
      <c r="AF9" s="75" t="e">
        <f t="shared" ref="AF9:AF15" si="9">AD9-K9</f>
        <v>#DIV/0!</v>
      </c>
      <c r="AG9" s="75" t="e">
        <f t="shared" ref="AG9:AG15" si="10">AF9/$M$5</f>
        <v>#DIV/0!</v>
      </c>
    </row>
    <row r="10" spans="1:33" ht="34.5" x14ac:dyDescent="0.25">
      <c r="A10" s="170"/>
      <c r="B10" s="81" t="s">
        <v>23</v>
      </c>
      <c r="C10" s="2"/>
      <c r="D10" s="15"/>
      <c r="E10" s="88">
        <f>IF($C$9="期",D10,D10*6)</f>
        <v>0</v>
      </c>
      <c r="F10" s="15"/>
      <c r="G10" s="88">
        <f>IF($C$9="期",F10,F10*6)</f>
        <v>0</v>
      </c>
      <c r="H10" s="15"/>
      <c r="I10" s="88">
        <f>IF($C$9="期",H10,H10*6)</f>
        <v>0</v>
      </c>
      <c r="J10" s="16"/>
      <c r="K10" s="89">
        <f>IF($C$9="期",J10,J10*6)</f>
        <v>0</v>
      </c>
      <c r="L10" s="81" t="s">
        <v>27</v>
      </c>
      <c r="M10" s="2"/>
      <c r="N10" s="73" t="e">
        <f>IF($M9="期",E10+Q10,E10/$M$5+R10)</f>
        <v>#DIV/0!</v>
      </c>
      <c r="O10" s="73" t="e">
        <f>IF($M8="期",Q10*$M$5,Q10)</f>
        <v>#VALUE!</v>
      </c>
      <c r="P10" s="74" t="s">
        <v>110</v>
      </c>
      <c r="Q10" s="75" t="e">
        <f>R10*$M$5</f>
        <v>#VALUE!</v>
      </c>
      <c r="R10" s="75" t="str">
        <f>$X$21</f>
        <v/>
      </c>
      <c r="S10" s="73" t="e">
        <f>IF($M9="期",G10+V10,G10/$M$5+W10)</f>
        <v>#DIV/0!</v>
      </c>
      <c r="T10" s="76" t="e">
        <f>IF($M9="期",S10,S10*$M$5)</f>
        <v>#DIV/0!</v>
      </c>
      <c r="U10" s="74" t="s">
        <v>112</v>
      </c>
      <c r="V10" s="75" t="e">
        <f>W10*$M$5</f>
        <v>#VALUE!</v>
      </c>
      <c r="W10" s="75" t="str">
        <f>$X$21</f>
        <v/>
      </c>
      <c r="X10" s="73" t="e">
        <f>IF($M9="期",I10+AA10,I10/$M$5+AB10)</f>
        <v>#DIV/0!</v>
      </c>
      <c r="Y10" s="76" t="e">
        <f>IF($M9="期",X10,X10*$M$5)</f>
        <v>#DIV/0!</v>
      </c>
      <c r="Z10" s="74" t="s">
        <v>113</v>
      </c>
      <c r="AA10" s="75" t="e">
        <f>AB10*$M$5</f>
        <v>#VALUE!</v>
      </c>
      <c r="AB10" s="75" t="str">
        <f>$X$21</f>
        <v/>
      </c>
      <c r="AC10" s="73" t="e">
        <f>IF($M9="期",K10+AF10,K10/$M$5+AG10)</f>
        <v>#DIV/0!</v>
      </c>
      <c r="AD10" s="76" t="e">
        <f>IF($M9="期",AC10,AC10*$M$5)</f>
        <v>#DIV/0!</v>
      </c>
      <c r="AE10" s="74" t="s">
        <v>114</v>
      </c>
      <c r="AF10" s="75" t="e">
        <f>AG10*$M$5</f>
        <v>#VALUE!</v>
      </c>
      <c r="AG10" s="75" t="str">
        <f>$X$21</f>
        <v/>
      </c>
    </row>
    <row r="11" spans="1:33" ht="51.75" x14ac:dyDescent="0.25">
      <c r="A11" s="170"/>
      <c r="B11" s="81" t="s">
        <v>100</v>
      </c>
      <c r="C11" s="2"/>
      <c r="D11" s="15"/>
      <c r="E11" s="88">
        <f>IF($C$9="期",D11,D11*6)</f>
        <v>0</v>
      </c>
      <c r="F11" s="15"/>
      <c r="G11" s="88">
        <f>IF($C$9="期",F11,F11*6)</f>
        <v>0</v>
      </c>
      <c r="H11" s="15"/>
      <c r="I11" s="88">
        <f>IF($C$9="期",H11,H11*6)</f>
        <v>0</v>
      </c>
      <c r="J11" s="16"/>
      <c r="K11" s="89">
        <f>IF($C$9="期",J11,J11*6)</f>
        <v>0</v>
      </c>
      <c r="L11" s="81" t="s">
        <v>90</v>
      </c>
      <c r="M11" s="2"/>
      <c r="N11" s="17"/>
      <c r="O11" s="70">
        <f>IF($M9="期",N11,N11*6)</f>
        <v>0</v>
      </c>
      <c r="P11" s="129">
        <f>IF($M$9="期",ROUNDDOWN((D11*0.0409)/6,0),ROUNDDOWN(D11*0.0409,0))</f>
        <v>0</v>
      </c>
      <c r="Q11" s="1">
        <f t="shared" si="1"/>
        <v>0</v>
      </c>
      <c r="R11" s="1" t="e">
        <f t="shared" si="2"/>
        <v>#DIV/0!</v>
      </c>
      <c r="S11" s="17"/>
      <c r="T11" s="12">
        <f>IF($M9="期",S11,S11*$M$5)</f>
        <v>0</v>
      </c>
      <c r="U11" s="129">
        <f>IF($M$9="期",ROUNDDOWN((F11*0.0409)/6,0),ROUNDDOWN(F11*0.0409,0))</f>
        <v>0</v>
      </c>
      <c r="V11" s="1">
        <f t="shared" si="3"/>
        <v>0</v>
      </c>
      <c r="W11" s="1" t="e">
        <f t="shared" si="4"/>
        <v>#DIV/0!</v>
      </c>
      <c r="X11" s="17"/>
      <c r="Y11" s="12">
        <f>IF($M9="期",X11,X11*$M$5)</f>
        <v>0</v>
      </c>
      <c r="Z11" s="129">
        <f>IF($M$9="期",ROUNDDOWN((H11*0.0409)/6,0),ROUNDDOWN(H11*0.0409,0))</f>
        <v>0</v>
      </c>
      <c r="AA11" s="1">
        <f t="shared" si="6"/>
        <v>0</v>
      </c>
      <c r="AB11" s="1" t="e">
        <f t="shared" si="7"/>
        <v>#DIV/0!</v>
      </c>
      <c r="AC11" s="17"/>
      <c r="AD11" s="12">
        <f>IF($M9="期",AC11,AC11*$M$5)</f>
        <v>0</v>
      </c>
      <c r="AE11" s="129">
        <f>IF($M$9="期",ROUNDDOWN((J11*0.0409)/6,0),ROUNDDOWN(J11*0.0409,0))</f>
        <v>0</v>
      </c>
      <c r="AF11" s="1">
        <f t="shared" si="9"/>
        <v>0</v>
      </c>
      <c r="AG11" s="1" t="e">
        <f t="shared" si="10"/>
        <v>#DIV/0!</v>
      </c>
    </row>
    <row r="12" spans="1:33" x14ac:dyDescent="0.25">
      <c r="A12" s="170"/>
      <c r="B12" s="83" t="s">
        <v>9</v>
      </c>
      <c r="C12" s="13"/>
      <c r="D12" s="15"/>
      <c r="E12" s="88">
        <f>IF($C$12="期",D12,D12*6)</f>
        <v>0</v>
      </c>
      <c r="F12" s="15"/>
      <c r="G12" s="88">
        <f>IF($C$12="期",F12,F12*6)</f>
        <v>0</v>
      </c>
      <c r="H12" s="15"/>
      <c r="I12" s="88">
        <f>IF($C$12="期",H12,H12*6)</f>
        <v>0</v>
      </c>
      <c r="J12" s="16"/>
      <c r="K12" s="89">
        <f>IF($C$12="期",J12,J12*6)</f>
        <v>0</v>
      </c>
      <c r="L12" s="102" t="s">
        <v>32</v>
      </c>
      <c r="M12" s="13"/>
      <c r="N12" s="17"/>
      <c r="O12" s="70">
        <f t="shared" si="0"/>
        <v>0</v>
      </c>
      <c r="P12" s="129">
        <f>IF($M$12="期",ROUNDDOWN((D12*0.0409)/6,0),ROUNDDOWN(D12*0.0409,0))</f>
        <v>0</v>
      </c>
      <c r="Q12" s="1">
        <f t="shared" si="1"/>
        <v>0</v>
      </c>
      <c r="R12" s="1" t="e">
        <f t="shared" si="2"/>
        <v>#DIV/0!</v>
      </c>
      <c r="S12" s="17"/>
      <c r="T12" s="12">
        <f>IF($M12="期",S12,S12*$M$5)</f>
        <v>0</v>
      </c>
      <c r="U12" s="129">
        <f>IF($M$12="期",ROUNDDOWN((F12*0.0409)/6,0),ROUNDDOWN(F12*0.0409,0))</f>
        <v>0</v>
      </c>
      <c r="V12" s="1">
        <f t="shared" si="3"/>
        <v>0</v>
      </c>
      <c r="W12" s="1" t="e">
        <f t="shared" si="4"/>
        <v>#DIV/0!</v>
      </c>
      <c r="X12" s="17"/>
      <c r="Y12" s="12">
        <f t="shared" si="5"/>
        <v>0</v>
      </c>
      <c r="Z12" s="129">
        <f>IF($M$12="期",ROUNDDOWN((H12*0.0409)/6,0),ROUNDDOWN(H12*0.0409,0))</f>
        <v>0</v>
      </c>
      <c r="AA12" s="1">
        <f t="shared" si="6"/>
        <v>0</v>
      </c>
      <c r="AB12" s="1" t="e">
        <f t="shared" si="7"/>
        <v>#DIV/0!</v>
      </c>
      <c r="AC12" s="17"/>
      <c r="AD12" s="12">
        <f t="shared" si="8"/>
        <v>0</v>
      </c>
      <c r="AE12" s="129">
        <f>IF($M$12="期",ROUNDDOWN((J12*0.0409)/6,0),ROUNDDOWN(J12*0.0409,0))</f>
        <v>0</v>
      </c>
      <c r="AF12" s="1">
        <f t="shared" si="9"/>
        <v>0</v>
      </c>
      <c r="AG12" s="1" t="e">
        <f t="shared" si="10"/>
        <v>#DIV/0!</v>
      </c>
    </row>
    <row r="13" spans="1:33" x14ac:dyDescent="0.25">
      <c r="A13" s="170"/>
      <c r="B13" s="83" t="s">
        <v>47</v>
      </c>
      <c r="C13" s="13"/>
      <c r="D13" s="15"/>
      <c r="E13" s="88">
        <f>IF($C$13="期",D13,D13*6)</f>
        <v>0</v>
      </c>
      <c r="F13" s="15"/>
      <c r="G13" s="88">
        <f>IF($C$13="期",F13,F13*6)</f>
        <v>0</v>
      </c>
      <c r="H13" s="15"/>
      <c r="I13" s="88">
        <f>IF($C$13="期",H13,H13*6)</f>
        <v>0</v>
      </c>
      <c r="J13" s="16"/>
      <c r="K13" s="89">
        <f>IF($C$13="期",J13,J13*6)</f>
        <v>0</v>
      </c>
      <c r="L13" s="102" t="s">
        <v>33</v>
      </c>
      <c r="M13" s="13"/>
      <c r="N13" s="17"/>
      <c r="O13" s="70">
        <f t="shared" si="0"/>
        <v>0</v>
      </c>
      <c r="P13" s="129">
        <f t="shared" ref="P13:P15" si="11">IF($M$12="期",ROUNDDOWN((D13*0.0409)/6,0),ROUNDDOWN(D13*0.0409,0))</f>
        <v>0</v>
      </c>
      <c r="Q13" s="1">
        <f t="shared" si="1"/>
        <v>0</v>
      </c>
      <c r="R13" s="1" t="e">
        <f t="shared" si="2"/>
        <v>#DIV/0!</v>
      </c>
      <c r="S13" s="17"/>
      <c r="T13" s="12">
        <f t="shared" ref="T13:T15" si="12">IF($M13="期",S13,S13*$M$5)</f>
        <v>0</v>
      </c>
      <c r="U13" s="129">
        <f t="shared" ref="U13:U15" si="13">IF($M$12="期",ROUNDDOWN((F13*0.0409)/6,0),ROUNDDOWN(F13*0.0409,0))</f>
        <v>0</v>
      </c>
      <c r="V13" s="1">
        <f t="shared" si="3"/>
        <v>0</v>
      </c>
      <c r="W13" s="1" t="e">
        <f t="shared" si="4"/>
        <v>#DIV/0!</v>
      </c>
      <c r="X13" s="17"/>
      <c r="Y13" s="12">
        <f t="shared" si="5"/>
        <v>0</v>
      </c>
      <c r="Z13" s="129">
        <f t="shared" ref="Z13:Z15" si="14">IF($M$12="期",ROUNDDOWN((H13*0.0409)/6,0),ROUNDDOWN(H13*0.0409,0))</f>
        <v>0</v>
      </c>
      <c r="AA13" s="1">
        <f t="shared" si="6"/>
        <v>0</v>
      </c>
      <c r="AB13" s="1" t="e">
        <f t="shared" si="7"/>
        <v>#DIV/0!</v>
      </c>
      <c r="AC13" s="17"/>
      <c r="AD13" s="12">
        <f t="shared" si="8"/>
        <v>0</v>
      </c>
      <c r="AE13" s="129">
        <f t="shared" ref="AE13:AE15" si="15">IF($M$12="期",ROUNDDOWN((J13*0.0409)/6,0),ROUNDDOWN(J13*0.0409,0))</f>
        <v>0</v>
      </c>
      <c r="AF13" s="1">
        <f t="shared" si="9"/>
        <v>0</v>
      </c>
      <c r="AG13" s="1" t="e">
        <f t="shared" si="10"/>
        <v>#DIV/0!</v>
      </c>
    </row>
    <row r="14" spans="1:33" x14ac:dyDescent="0.25">
      <c r="A14" s="170"/>
      <c r="B14" s="83" t="s">
        <v>34</v>
      </c>
      <c r="C14" s="13"/>
      <c r="D14" s="15"/>
      <c r="E14" s="88">
        <f>IF($C$14="期",D14,D14*6)</f>
        <v>0</v>
      </c>
      <c r="F14" s="15"/>
      <c r="G14" s="88">
        <f>IF($C$14="期",F14,F14*6)</f>
        <v>0</v>
      </c>
      <c r="H14" s="15"/>
      <c r="I14" s="88">
        <f>IF($C$14="期",H14,H14*6)</f>
        <v>0</v>
      </c>
      <c r="J14" s="16"/>
      <c r="K14" s="89">
        <f>IF($C$14="期",J14,J14*6)</f>
        <v>0</v>
      </c>
      <c r="L14" s="102" t="s">
        <v>34</v>
      </c>
      <c r="M14" s="13"/>
      <c r="N14" s="17"/>
      <c r="O14" s="70">
        <f t="shared" si="0"/>
        <v>0</v>
      </c>
      <c r="P14" s="129">
        <f t="shared" si="11"/>
        <v>0</v>
      </c>
      <c r="Q14" s="63">
        <f t="shared" si="1"/>
        <v>0</v>
      </c>
      <c r="R14" s="63" t="e">
        <f t="shared" si="2"/>
        <v>#DIV/0!</v>
      </c>
      <c r="S14" s="17"/>
      <c r="T14" s="64">
        <f t="shared" si="12"/>
        <v>0</v>
      </c>
      <c r="U14" s="129">
        <f t="shared" si="13"/>
        <v>0</v>
      </c>
      <c r="V14" s="63">
        <f t="shared" si="3"/>
        <v>0</v>
      </c>
      <c r="W14" s="63" t="e">
        <f t="shared" si="4"/>
        <v>#DIV/0!</v>
      </c>
      <c r="X14" s="17"/>
      <c r="Y14" s="64">
        <f t="shared" si="5"/>
        <v>0</v>
      </c>
      <c r="Z14" s="129">
        <f t="shared" si="14"/>
        <v>0</v>
      </c>
      <c r="AA14" s="63">
        <f t="shared" si="6"/>
        <v>0</v>
      </c>
      <c r="AB14" s="63" t="e">
        <f t="shared" si="7"/>
        <v>#DIV/0!</v>
      </c>
      <c r="AC14" s="17"/>
      <c r="AD14" s="64">
        <f t="shared" si="8"/>
        <v>0</v>
      </c>
      <c r="AE14" s="129">
        <f t="shared" si="15"/>
        <v>0</v>
      </c>
      <c r="AF14" s="63">
        <f t="shared" si="9"/>
        <v>0</v>
      </c>
      <c r="AG14" s="63" t="e">
        <f t="shared" si="10"/>
        <v>#DIV/0!</v>
      </c>
    </row>
    <row r="15" spans="1:33" x14ac:dyDescent="0.25">
      <c r="A15" s="170"/>
      <c r="B15" s="83" t="s">
        <v>10</v>
      </c>
      <c r="C15" s="13"/>
      <c r="D15" s="15"/>
      <c r="E15" s="88">
        <f>IF($C$15="期",D15,D15*6)</f>
        <v>0</v>
      </c>
      <c r="F15" s="15"/>
      <c r="G15" s="88">
        <f>IF($C$15="期",F15,F15*6)</f>
        <v>0</v>
      </c>
      <c r="H15" s="15"/>
      <c r="I15" s="88">
        <f>IF($C$15="期",H15,H15*6)</f>
        <v>0</v>
      </c>
      <c r="J15" s="16"/>
      <c r="K15" s="89">
        <f>IF($C$15="期",J15,J15*6)</f>
        <v>0</v>
      </c>
      <c r="L15" s="102" t="s">
        <v>35</v>
      </c>
      <c r="M15" s="13"/>
      <c r="N15" s="17"/>
      <c r="O15" s="70">
        <f t="shared" si="0"/>
        <v>0</v>
      </c>
      <c r="P15" s="129">
        <f t="shared" si="11"/>
        <v>0</v>
      </c>
      <c r="Q15" s="63">
        <f t="shared" si="1"/>
        <v>0</v>
      </c>
      <c r="R15" s="63" t="e">
        <f t="shared" si="2"/>
        <v>#DIV/0!</v>
      </c>
      <c r="S15" s="17"/>
      <c r="T15" s="64">
        <f t="shared" si="12"/>
        <v>0</v>
      </c>
      <c r="U15" s="129">
        <f t="shared" si="13"/>
        <v>0</v>
      </c>
      <c r="V15" s="63">
        <f t="shared" si="3"/>
        <v>0</v>
      </c>
      <c r="W15" s="63" t="e">
        <f t="shared" si="4"/>
        <v>#DIV/0!</v>
      </c>
      <c r="X15" s="17"/>
      <c r="Y15" s="64">
        <f t="shared" si="5"/>
        <v>0</v>
      </c>
      <c r="Z15" s="129">
        <f t="shared" si="14"/>
        <v>0</v>
      </c>
      <c r="AA15" s="63">
        <f t="shared" si="6"/>
        <v>0</v>
      </c>
      <c r="AB15" s="63" t="e">
        <f t="shared" si="7"/>
        <v>#DIV/0!</v>
      </c>
      <c r="AC15" s="17"/>
      <c r="AD15" s="64">
        <f t="shared" si="8"/>
        <v>0</v>
      </c>
      <c r="AE15" s="129">
        <f t="shared" si="15"/>
        <v>0</v>
      </c>
      <c r="AF15" s="63">
        <f t="shared" si="9"/>
        <v>0</v>
      </c>
      <c r="AG15" s="63" t="e">
        <f t="shared" si="10"/>
        <v>#DIV/0!</v>
      </c>
    </row>
    <row r="16" spans="1:33" x14ac:dyDescent="0.25">
      <c r="A16" s="170"/>
      <c r="B16" s="149" t="s">
        <v>48</v>
      </c>
      <c r="C16" s="149"/>
      <c r="D16" s="11">
        <f>SUM(E8:E9,E12:E15)</f>
        <v>0</v>
      </c>
      <c r="E16" s="11"/>
      <c r="F16" s="11">
        <f>SUM(G8:G9,G12:G15)</f>
        <v>0</v>
      </c>
      <c r="G16" s="11"/>
      <c r="H16" s="11">
        <f>SUM(I8:I9,I12:I15)</f>
        <v>0</v>
      </c>
      <c r="I16" s="11"/>
      <c r="J16" s="84">
        <f>SUM(K8:K9,K12:K15)</f>
        <v>0</v>
      </c>
      <c r="K16" s="9"/>
      <c r="L16" s="149" t="s">
        <v>13</v>
      </c>
      <c r="M16" s="149"/>
      <c r="N16" s="11" t="e">
        <f>SUM(O8:O9,O12:O15)</f>
        <v>#DIV/0!</v>
      </c>
      <c r="O16" s="6"/>
      <c r="P16" s="130"/>
      <c r="Q16" s="65" t="e">
        <f>SUM(Q8:Q9,Q12:Q15)</f>
        <v>#VALUE!</v>
      </c>
      <c r="R16" s="65" t="e">
        <f>SUM(R8:R9,R12:R15)</f>
        <v>#DIV/0!</v>
      </c>
      <c r="S16" s="66" t="e">
        <f>SUM(T8:T9,T12:T15)</f>
        <v>#DIV/0!</v>
      </c>
      <c r="T16" s="67"/>
      <c r="U16" s="130"/>
      <c r="V16" s="65" t="e">
        <f>SUM(V8:V9,V12:V15)</f>
        <v>#VALUE!</v>
      </c>
      <c r="W16" s="65" t="e">
        <f>SUM(W8:W9,W12:W15)</f>
        <v>#DIV/0!</v>
      </c>
      <c r="X16" s="66" t="e">
        <f>SUM(Y8:Y9,Y12:Y15)</f>
        <v>#DIV/0!</v>
      </c>
      <c r="Y16" s="63"/>
      <c r="Z16" s="130"/>
      <c r="AA16" s="65" t="e">
        <f>SUM(AA8:AA9,AA12:AA15)</f>
        <v>#VALUE!</v>
      </c>
      <c r="AB16" s="65" t="e">
        <f>SUM(AB8:AB9,AB12:AB15)</f>
        <v>#DIV/0!</v>
      </c>
      <c r="AC16" s="66" t="e">
        <f>SUM(AD8:AD9,AD12:AD15)</f>
        <v>#DIV/0!</v>
      </c>
      <c r="AD16" s="63"/>
      <c r="AE16" s="130"/>
      <c r="AF16" s="80" t="e">
        <f>SUM(AF8:AF9,AF12:AF15)</f>
        <v>#VALUE!</v>
      </c>
      <c r="AG16" s="80" t="e">
        <f>SUM(AG8:AG9,AG12:AG15)</f>
        <v>#DIV/0!</v>
      </c>
    </row>
    <row r="17" spans="1:35" x14ac:dyDescent="0.25">
      <c r="A17" s="175"/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</row>
    <row r="18" spans="1:35" ht="17.25" customHeight="1" x14ac:dyDescent="0.25">
      <c r="A18" s="110"/>
      <c r="B18" s="105"/>
      <c r="C18" s="176" t="s">
        <v>88</v>
      </c>
      <c r="D18" s="187"/>
      <c r="E18" s="113"/>
      <c r="F18" s="186" t="s">
        <v>89</v>
      </c>
      <c r="G18" s="177"/>
      <c r="H18" s="187"/>
      <c r="I18" s="111"/>
      <c r="J18" s="170" t="s">
        <v>92</v>
      </c>
      <c r="K18" s="170"/>
      <c r="L18" s="170"/>
      <c r="M18" s="116"/>
      <c r="N18" s="114"/>
      <c r="O18" s="127"/>
      <c r="P18" s="163" t="s">
        <v>82</v>
      </c>
      <c r="Q18" s="163"/>
      <c r="R18" s="163"/>
      <c r="S18" s="163"/>
      <c r="T18" s="163"/>
      <c r="U18" s="163"/>
      <c r="V18" s="62"/>
      <c r="W18" s="62"/>
      <c r="X18" s="96" t="s">
        <v>80</v>
      </c>
      <c r="Y18" s="62"/>
      <c r="Z18" s="162" t="e">
        <f>X19+X21</f>
        <v>#VALUE!</v>
      </c>
      <c r="AA18" s="162"/>
      <c r="AB18" s="162"/>
      <c r="AC18" s="162"/>
      <c r="AD18" s="103"/>
      <c r="AE18" s="98" t="s">
        <v>81</v>
      </c>
      <c r="AF18" s="110"/>
      <c r="AG18" s="110"/>
    </row>
    <row r="19" spans="1:35" ht="38.1" customHeight="1" x14ac:dyDescent="0.25">
      <c r="A19" s="114"/>
      <c r="B19" s="139" t="s">
        <v>19</v>
      </c>
      <c r="C19" s="79" t="s">
        <v>21</v>
      </c>
      <c r="D19" s="16"/>
      <c r="E19" s="120"/>
      <c r="F19" s="118" t="s">
        <v>21</v>
      </c>
      <c r="G19" s="79" t="s">
        <v>21</v>
      </c>
      <c r="H19" s="91"/>
      <c r="I19" s="90"/>
      <c r="J19" s="170" t="s">
        <v>93</v>
      </c>
      <c r="K19" s="170"/>
      <c r="L19" s="170"/>
      <c r="M19" s="116"/>
      <c r="N19" s="114"/>
      <c r="O19" s="128"/>
      <c r="P19" s="188" t="s">
        <v>77</v>
      </c>
      <c r="Q19" s="97"/>
      <c r="R19" s="97"/>
      <c r="S19" s="133" t="str">
        <f>'附件3-教保服務人員調薪及其他人員調薪試算表'!B30</f>
        <v>平均每生每月
調整數額</v>
      </c>
      <c r="T19" s="134"/>
      <c r="U19" s="135"/>
      <c r="V19" s="97"/>
      <c r="W19" s="97"/>
      <c r="X19" s="133" t="str">
        <f>'附件3-教保服務人員調薪及其他人員調薪試算表'!D30</f>
        <v/>
      </c>
      <c r="Y19" s="134"/>
      <c r="Z19" s="135"/>
      <c r="AA19" s="94"/>
      <c r="AB19" s="94"/>
      <c r="AC19" s="161" t="str">
        <f>'附件3-教保服務人員調薪及其他人員調薪試算表'!E30</f>
        <v>元(四捨五入)</v>
      </c>
      <c r="AD19" s="161"/>
      <c r="AE19" s="161"/>
      <c r="AF19" s="86"/>
      <c r="AG19" s="86"/>
    </row>
    <row r="20" spans="1:35" ht="38.1" customHeight="1" x14ac:dyDescent="0.25">
      <c r="A20" s="85"/>
      <c r="B20" s="140"/>
      <c r="C20" s="79" t="s">
        <v>20</v>
      </c>
      <c r="D20" s="16"/>
      <c r="E20" s="120"/>
      <c r="F20" s="118" t="s">
        <v>20</v>
      </c>
      <c r="G20" s="79" t="s">
        <v>20</v>
      </c>
      <c r="H20" s="91"/>
      <c r="I20" s="90"/>
      <c r="J20" s="170"/>
      <c r="K20" s="170"/>
      <c r="L20" s="170"/>
      <c r="M20" s="116"/>
      <c r="N20" s="114"/>
      <c r="O20" s="128"/>
      <c r="P20" s="188"/>
      <c r="Q20" s="97"/>
      <c r="R20" s="97"/>
      <c r="S20" s="136"/>
      <c r="T20" s="137"/>
      <c r="U20" s="138"/>
      <c r="V20" s="97"/>
      <c r="W20" s="97"/>
      <c r="X20" s="136"/>
      <c r="Y20" s="137"/>
      <c r="Z20" s="138"/>
      <c r="AA20" s="94"/>
      <c r="AB20" s="94"/>
      <c r="AC20" s="161"/>
      <c r="AD20" s="161"/>
      <c r="AE20" s="161"/>
      <c r="AF20" s="86"/>
      <c r="AG20" s="86"/>
    </row>
    <row r="21" spans="1:35" ht="38.1" customHeight="1" x14ac:dyDescent="0.25">
      <c r="A21" s="114"/>
      <c r="B21" s="139" t="s">
        <v>24</v>
      </c>
      <c r="C21" s="78" t="s">
        <v>104</v>
      </c>
      <c r="D21" s="16"/>
      <c r="E21" s="120"/>
      <c r="F21" s="119" t="s">
        <v>105</v>
      </c>
      <c r="G21" s="78" t="s">
        <v>25</v>
      </c>
      <c r="H21" s="91"/>
      <c r="I21" s="90"/>
      <c r="J21" s="170" t="s">
        <v>103</v>
      </c>
      <c r="K21" s="170"/>
      <c r="L21" s="170"/>
      <c r="M21" s="116"/>
      <c r="N21" s="114"/>
      <c r="O21" s="128"/>
      <c r="P21" s="188" t="s">
        <v>91</v>
      </c>
      <c r="Q21" s="95"/>
      <c r="R21" s="97"/>
      <c r="S21" s="142" t="str">
        <f>'附件3-教保服務人員調薪及其他人員調薪試算表'!B31</f>
        <v>平均每生每月
調整數額</v>
      </c>
      <c r="T21" s="143"/>
      <c r="U21" s="144"/>
      <c r="V21" s="97"/>
      <c r="W21" s="97"/>
      <c r="X21" s="133" t="str">
        <f>'附件3-教保服務人員調薪及其他人員調薪試算表'!D31</f>
        <v/>
      </c>
      <c r="Y21" s="134"/>
      <c r="Z21" s="135"/>
      <c r="AA21" s="94"/>
      <c r="AB21" s="94"/>
      <c r="AC21" s="161" t="str">
        <f>'附件3-教保服務人員調薪及其他人員調薪試算表'!E31</f>
        <v>元(四捨五入)</v>
      </c>
      <c r="AD21" s="161"/>
      <c r="AE21" s="161"/>
      <c r="AF21" s="86"/>
      <c r="AG21" s="86"/>
    </row>
    <row r="22" spans="1:35" ht="38.1" customHeight="1" x14ac:dyDescent="0.25">
      <c r="A22" s="85"/>
      <c r="B22" s="141"/>
      <c r="C22" s="121" t="s">
        <v>106</v>
      </c>
      <c r="D22" s="126"/>
      <c r="E22" s="122"/>
      <c r="F22" s="123" t="s">
        <v>107</v>
      </c>
      <c r="G22" s="121" t="s">
        <v>45</v>
      </c>
      <c r="H22" s="124"/>
      <c r="I22" s="125"/>
      <c r="J22" s="151"/>
      <c r="K22" s="170"/>
      <c r="L22" s="170"/>
      <c r="M22" s="116"/>
      <c r="N22" s="114"/>
      <c r="O22" s="128"/>
      <c r="P22" s="188"/>
      <c r="Q22" s="95"/>
      <c r="R22" s="97"/>
      <c r="S22" s="145"/>
      <c r="T22" s="146"/>
      <c r="U22" s="147"/>
      <c r="V22" s="97"/>
      <c r="W22" s="97"/>
      <c r="X22" s="136"/>
      <c r="Y22" s="137"/>
      <c r="Z22" s="138"/>
      <c r="AA22" s="94"/>
      <c r="AB22" s="94"/>
      <c r="AC22" s="161"/>
      <c r="AD22" s="161"/>
      <c r="AE22" s="161"/>
      <c r="AF22" s="86"/>
      <c r="AG22" s="86"/>
    </row>
    <row r="23" spans="1:35" ht="69" customHeight="1" x14ac:dyDescent="0.25">
      <c r="A23" s="85"/>
      <c r="B23" s="132" t="s">
        <v>87</v>
      </c>
      <c r="C23" s="132"/>
      <c r="D23" s="132"/>
      <c r="E23" s="132"/>
      <c r="F23" s="132"/>
      <c r="G23" s="132"/>
      <c r="H23" s="132"/>
      <c r="I23" s="132"/>
      <c r="J23" s="132"/>
      <c r="K23" s="99"/>
      <c r="L23" s="99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</row>
    <row r="24" spans="1:35" ht="15" customHeight="1" x14ac:dyDescent="0.25">
      <c r="AG24" s="114"/>
    </row>
    <row r="25" spans="1:35" x14ac:dyDescent="0.25">
      <c r="A25" s="150" t="s">
        <v>26</v>
      </c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</row>
    <row r="26" spans="1:35" ht="17.25" customHeight="1" x14ac:dyDescent="0.25">
      <c r="A26" s="159" t="s">
        <v>101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07"/>
      <c r="R26" s="107"/>
      <c r="S26" s="101"/>
      <c r="T26" s="4"/>
      <c r="U26" s="4"/>
      <c r="V26" s="4"/>
      <c r="W26" s="4"/>
      <c r="X26" s="101"/>
      <c r="Y26" s="4"/>
      <c r="Z26" s="4"/>
      <c r="AA26" s="4"/>
      <c r="AB26" s="4"/>
      <c r="AC26" s="101"/>
      <c r="AD26" s="4"/>
      <c r="AE26" s="4"/>
    </row>
    <row r="27" spans="1:35" ht="65.25" customHeight="1" x14ac:dyDescent="0.25">
      <c r="A27" s="151" t="s">
        <v>40</v>
      </c>
      <c r="B27" s="153" t="s">
        <v>36</v>
      </c>
      <c r="C27" s="154"/>
      <c r="D27" s="153" t="s">
        <v>37</v>
      </c>
      <c r="E27" s="158"/>
      <c r="F27" s="154"/>
      <c r="G27" s="102"/>
      <c r="H27" s="155" t="s">
        <v>38</v>
      </c>
      <c r="I27" s="157"/>
      <c r="J27" s="156"/>
      <c r="K27" s="93"/>
      <c r="L27" s="155" t="s">
        <v>39</v>
      </c>
      <c r="M27" s="156"/>
      <c r="N27" s="153" t="s">
        <v>49</v>
      </c>
      <c r="O27" s="158"/>
      <c r="P27" s="154"/>
      <c r="Q27" s="107"/>
      <c r="S27" s="151" t="s">
        <v>97</v>
      </c>
      <c r="U27" s="151" t="s">
        <v>98</v>
      </c>
      <c r="Z27" s="115"/>
      <c r="AC27" s="103" t="s">
        <v>83</v>
      </c>
      <c r="AE27" s="103" t="s">
        <v>84</v>
      </c>
      <c r="AH27" s="103" t="s">
        <v>85</v>
      </c>
      <c r="AI27" s="103" t="s">
        <v>86</v>
      </c>
    </row>
    <row r="28" spans="1:35" ht="39.75" customHeight="1" x14ac:dyDescent="0.25">
      <c r="A28" s="152"/>
      <c r="B28" s="102" t="s">
        <v>41</v>
      </c>
      <c r="C28" s="102" t="s">
        <v>43</v>
      </c>
      <c r="D28" s="93" t="s">
        <v>41</v>
      </c>
      <c r="E28" s="93"/>
      <c r="F28" s="93" t="s">
        <v>42</v>
      </c>
      <c r="G28" s="93"/>
      <c r="H28" s="102" t="s">
        <v>41</v>
      </c>
      <c r="I28" s="102"/>
      <c r="J28" s="102" t="s">
        <v>42</v>
      </c>
      <c r="K28" s="102"/>
      <c r="L28" s="102" t="s">
        <v>41</v>
      </c>
      <c r="M28" s="102" t="s">
        <v>42</v>
      </c>
      <c r="N28" s="102" t="s">
        <v>41</v>
      </c>
      <c r="O28" s="102" t="s">
        <v>42</v>
      </c>
      <c r="P28" s="102" t="s">
        <v>42</v>
      </c>
      <c r="Q28" s="107"/>
      <c r="S28" s="152"/>
      <c r="U28" s="152"/>
      <c r="Z28" s="170" t="s">
        <v>79</v>
      </c>
      <c r="AC28" s="183" t="e">
        <f>SUM(R11:R15)</f>
        <v>#DIV/0!</v>
      </c>
      <c r="AE28" s="183" t="e">
        <f>SUM(W11:W15)</f>
        <v>#DIV/0!</v>
      </c>
      <c r="AH28" s="183" t="e">
        <f>SUM(AB11:AB15)</f>
        <v>#DIV/0!</v>
      </c>
      <c r="AI28" s="183" t="e">
        <f>SUM(AG11:AG15)</f>
        <v>#DIV/0!</v>
      </c>
    </row>
    <row r="29" spans="1:35" ht="39.75" customHeight="1" x14ac:dyDescent="0.25">
      <c r="A29" s="100" t="s">
        <v>94</v>
      </c>
      <c r="B29" s="18"/>
      <c r="C29" s="18"/>
      <c r="D29" s="19"/>
      <c r="E29" s="19"/>
      <c r="F29" s="19"/>
      <c r="G29" s="19"/>
      <c r="H29" s="19"/>
      <c r="I29" s="19"/>
      <c r="J29" s="19"/>
      <c r="K29" s="19"/>
      <c r="L29" s="18"/>
      <c r="M29" s="18"/>
      <c r="N29" s="93">
        <f>SUM(B29,D29,H29,L29)</f>
        <v>0</v>
      </c>
      <c r="O29" s="102"/>
      <c r="P29" s="93">
        <f>SUM(C29,F29,J29,M29)</f>
        <v>0</v>
      </c>
      <c r="Q29" s="61"/>
      <c r="S29" s="184">
        <f>SUM(N29:N30)/2</f>
        <v>0</v>
      </c>
      <c r="U29" s="184">
        <f>SUM(P29:P30)/2</f>
        <v>0</v>
      </c>
      <c r="Z29" s="170"/>
      <c r="AC29" s="183"/>
      <c r="AE29" s="183"/>
      <c r="AH29" s="183"/>
      <c r="AI29" s="183"/>
    </row>
    <row r="30" spans="1:35" ht="39.75" customHeight="1" x14ac:dyDescent="0.25">
      <c r="A30" s="100" t="s">
        <v>95</v>
      </c>
      <c r="B30" s="18"/>
      <c r="C30" s="18"/>
      <c r="D30" s="19"/>
      <c r="E30" s="19"/>
      <c r="F30" s="19"/>
      <c r="G30" s="19"/>
      <c r="H30" s="19"/>
      <c r="I30" s="19"/>
      <c r="J30" s="19"/>
      <c r="K30" s="19"/>
      <c r="L30" s="18"/>
      <c r="M30" s="18"/>
      <c r="N30" s="93">
        <f>SUM(B30,D30,H30,L30)</f>
        <v>0</v>
      </c>
      <c r="O30" s="107"/>
      <c r="P30" s="93">
        <f>SUM(C30,F30,J30,M30)</f>
        <v>0</v>
      </c>
      <c r="Q30" s="61"/>
      <c r="S30" s="185"/>
      <c r="U30" s="185"/>
      <c r="V30" s="116"/>
      <c r="W30" s="116"/>
      <c r="X30" s="116"/>
      <c r="Y30" s="116"/>
      <c r="Z30" s="160" t="s">
        <v>96</v>
      </c>
      <c r="AA30" s="160"/>
      <c r="AB30" s="160"/>
      <c r="AC30" s="160"/>
      <c r="AD30" s="160"/>
      <c r="AE30" s="160"/>
      <c r="AF30" s="160"/>
      <c r="AG30" s="160"/>
      <c r="AH30" s="160"/>
      <c r="AI30" s="160"/>
    </row>
    <row r="31" spans="1:35" ht="44.25" customHeight="1" x14ac:dyDescent="0.25">
      <c r="A31" s="131" t="s">
        <v>78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87"/>
      <c r="AB31" s="87"/>
      <c r="AC31" s="87"/>
      <c r="AD31" s="106"/>
    </row>
    <row r="32" spans="1:35" ht="47.25" customHeight="1" x14ac:dyDescent="0.25">
      <c r="A32" s="148" t="s">
        <v>44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</row>
  </sheetData>
  <sheetProtection algorithmName="SHA-512" hashValue="TdM0doR8yphb/TfmC4amc4gzCrpty50NpXQidJTirdZMm7ZAO7TN9oCby6GSos7J9wZjbWG948jth/hPDhFe/g==" saltValue="3d1ZApp9kpJDXqjm2eFoZg==" spinCount="100000" sheet="1" objects="1" scenarios="1" selectLockedCells="1"/>
  <protectedRanges>
    <protectedRange sqref="C2" name="園名"/>
    <protectedRange sqref="C5 M5" name="月數"/>
    <protectedRange sqref="C8:D8 F8 H8 J8 C9 C12:C15 D10:D15 F10:F15 H10:H15 J10:J15 M8:M9 N11:N15 M12:M15 S11:S15 X11:X15 AC11:AC15" name="收費"/>
    <protectedRange sqref="B29:M30" name="人數"/>
    <protectedRange sqref="D19:D22 H19:H22" name="交通延托"/>
  </protectedRanges>
  <mergeCells count="60">
    <mergeCell ref="J18:L18"/>
    <mergeCell ref="J19:L20"/>
    <mergeCell ref="J21:L22"/>
    <mergeCell ref="X6:AB6"/>
    <mergeCell ref="AC6:AG6"/>
    <mergeCell ref="P5:AG5"/>
    <mergeCell ref="A17:AG17"/>
    <mergeCell ref="AI28:AI29"/>
    <mergeCell ref="Z28:Z29"/>
    <mergeCell ref="AC28:AC29"/>
    <mergeCell ref="AE28:AE29"/>
    <mergeCell ref="AH28:AH29"/>
    <mergeCell ref="S27:S28"/>
    <mergeCell ref="U27:U28"/>
    <mergeCell ref="S29:S30"/>
    <mergeCell ref="U29:U30"/>
    <mergeCell ref="F18:H18"/>
    <mergeCell ref="C18:D18"/>
    <mergeCell ref="P21:P22"/>
    <mergeCell ref="P19:P20"/>
    <mergeCell ref="S19:U20"/>
    <mergeCell ref="A2:B2"/>
    <mergeCell ref="A1:AE1"/>
    <mergeCell ref="A3:AE3"/>
    <mergeCell ref="D6:D7"/>
    <mergeCell ref="F6:F7"/>
    <mergeCell ref="H6:H7"/>
    <mergeCell ref="J6:J7"/>
    <mergeCell ref="C2:W2"/>
    <mergeCell ref="A4:A16"/>
    <mergeCell ref="B4:J4"/>
    <mergeCell ref="D5:J5"/>
    <mergeCell ref="B6:C6"/>
    <mergeCell ref="L6:M6"/>
    <mergeCell ref="L4:AG4"/>
    <mergeCell ref="N6:R6"/>
    <mergeCell ref="S6:W6"/>
    <mergeCell ref="A32:AE32"/>
    <mergeCell ref="B16:C16"/>
    <mergeCell ref="L16:M16"/>
    <mergeCell ref="A25:AE25"/>
    <mergeCell ref="A27:A28"/>
    <mergeCell ref="B27:C27"/>
    <mergeCell ref="L27:M27"/>
    <mergeCell ref="H27:J27"/>
    <mergeCell ref="N27:P27"/>
    <mergeCell ref="D27:F27"/>
    <mergeCell ref="A26:P26"/>
    <mergeCell ref="Z30:AI30"/>
    <mergeCell ref="AC21:AE22"/>
    <mergeCell ref="Z18:AC18"/>
    <mergeCell ref="P18:U18"/>
    <mergeCell ref="AC19:AE20"/>
    <mergeCell ref="A31:Z31"/>
    <mergeCell ref="B23:J23"/>
    <mergeCell ref="X19:Z20"/>
    <mergeCell ref="X21:Z22"/>
    <mergeCell ref="B19:B20"/>
    <mergeCell ref="B21:B22"/>
    <mergeCell ref="S21:U22"/>
  </mergeCells>
  <phoneticPr fontId="1" type="noConversion"/>
  <dataValidations count="1">
    <dataValidation type="list" allowBlank="1" showInputMessage="1" showErrorMessage="1" sqref="C8:C9 C12:C15 M8:M9 M12:M15">
      <formula1>"期,月"</formula1>
    </dataValidation>
  </dataValidations>
  <pageMargins left="0.23622047244094491" right="0.23622047244094491" top="0.35433070866141736" bottom="0.35433070866141736" header="0.31496062992125984" footer="0.31496062992125984"/>
  <pageSetup paperSize="8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topLeftCell="A4" zoomScale="70" zoomScaleNormal="70" zoomScaleSheetLayoutView="80" workbookViewId="0">
      <selection activeCell="B6" sqref="B6"/>
    </sheetView>
  </sheetViews>
  <sheetFormatPr defaultColWidth="9" defaultRowHeight="16.5" x14ac:dyDescent="0.25"/>
  <cols>
    <col min="1" max="1" width="9.625" style="22" customWidth="1"/>
    <col min="2" max="2" width="13.625" style="22" customWidth="1"/>
    <col min="3" max="3" width="15.375" style="22" customWidth="1"/>
    <col min="4" max="5" width="13.625" style="60" customWidth="1"/>
    <col min="6" max="6" width="3" style="60" hidden="1" customWidth="1"/>
    <col min="7" max="7" width="17.625" style="60" customWidth="1"/>
    <col min="8" max="9" width="17.625" style="60" hidden="1" customWidth="1"/>
    <col min="10" max="10" width="17.625" style="60" customWidth="1"/>
    <col min="11" max="11" width="17.625" style="21" customWidth="1"/>
    <col min="12" max="14" width="17.625" style="22" customWidth="1"/>
    <col min="15" max="15" width="9" style="22" customWidth="1"/>
    <col min="16" max="16384" width="9" style="22"/>
  </cols>
  <sheetData>
    <row r="1" spans="1:15" ht="54" customHeight="1" x14ac:dyDescent="0.25">
      <c r="A1" s="193">
        <f>'附件2-收費調整對照表'!C2</f>
        <v>0</v>
      </c>
      <c r="B1" s="193"/>
      <c r="C1" s="193"/>
      <c r="D1" s="193"/>
      <c r="E1" s="193"/>
      <c r="F1" s="193"/>
      <c r="G1" s="193"/>
      <c r="H1" s="193"/>
      <c r="I1" s="193"/>
      <c r="J1" s="193"/>
    </row>
    <row r="2" spans="1:15" ht="27" customHeight="1" thickBot="1" x14ac:dyDescent="0.3">
      <c r="A2" s="194" t="s">
        <v>52</v>
      </c>
      <c r="B2" s="194"/>
      <c r="C2" s="194"/>
      <c r="D2" s="194"/>
      <c r="E2" s="194"/>
      <c r="F2" s="194"/>
      <c r="G2" s="194"/>
      <c r="H2" s="194"/>
      <c r="I2" s="194"/>
      <c r="J2" s="194"/>
    </row>
    <row r="3" spans="1:15" ht="27" customHeight="1" thickBot="1" x14ac:dyDescent="0.3">
      <c r="A3" s="195" t="s">
        <v>53</v>
      </c>
      <c r="B3" s="196"/>
      <c r="C3" s="117">
        <f>'附件2-收費調整對照表'!S29</f>
        <v>0</v>
      </c>
      <c r="D3" s="23" t="s">
        <v>54</v>
      </c>
      <c r="E3" s="24"/>
      <c r="F3" s="24"/>
      <c r="G3" s="25"/>
      <c r="H3" s="25"/>
      <c r="I3" s="25"/>
      <c r="J3" s="25"/>
    </row>
    <row r="4" spans="1:15" ht="48" customHeight="1" x14ac:dyDescent="0.25">
      <c r="A4" s="26" t="s">
        <v>55</v>
      </c>
      <c r="B4" s="26" t="s">
        <v>56</v>
      </c>
      <c r="C4" s="27" t="s">
        <v>57</v>
      </c>
      <c r="D4" s="28" t="s">
        <v>58</v>
      </c>
      <c r="E4" s="28" t="s">
        <v>59</v>
      </c>
      <c r="F4" s="28"/>
      <c r="G4" s="28" t="s">
        <v>60</v>
      </c>
      <c r="H4" s="28"/>
      <c r="I4" s="28"/>
      <c r="J4" s="28" t="s">
        <v>61</v>
      </c>
    </row>
    <row r="5" spans="1:15" ht="24.95" customHeight="1" x14ac:dyDescent="0.25">
      <c r="A5" s="26" t="s">
        <v>62</v>
      </c>
      <c r="B5" s="26" t="s">
        <v>63</v>
      </c>
      <c r="C5" s="26" t="s">
        <v>64</v>
      </c>
      <c r="D5" s="28">
        <v>48000</v>
      </c>
      <c r="E5" s="29">
        <v>50400</v>
      </c>
      <c r="F5" s="29"/>
      <c r="G5" s="30">
        <f>IFERROR((E5-D5)/D5,"")</f>
        <v>0.05</v>
      </c>
      <c r="H5" s="30"/>
      <c r="I5" s="30"/>
      <c r="J5" s="29">
        <f t="shared" ref="J5:J15" si="0">E5-D5</f>
        <v>2400</v>
      </c>
    </row>
    <row r="6" spans="1:15" ht="24.95" customHeight="1" x14ac:dyDescent="0.25">
      <c r="A6" s="31">
        <v>1</v>
      </c>
      <c r="B6" s="32"/>
      <c r="C6" s="32"/>
      <c r="D6" s="33"/>
      <c r="E6" s="33"/>
      <c r="F6" s="34">
        <f t="shared" ref="F6:F15" si="1">IF(C6="園長",1,IF(C6="教師",1,IF(C6="教保員",1,IF(C6="助理教保員",1,IF(C6="代理教師",1,IF(C6="代理教保員",1,IF(C6="代理助理教保員",1,0)))))))</f>
        <v>0</v>
      </c>
      <c r="G6" s="30" t="str">
        <f t="shared" ref="G6:G15" si="2">IFERROR((E6-D6)/D6,"")</f>
        <v/>
      </c>
      <c r="H6" s="35">
        <f>IF(F6=1,E6-D6,0)</f>
        <v>0</v>
      </c>
      <c r="I6" s="35">
        <f>IF(F6=0,E6-D6,0)</f>
        <v>0</v>
      </c>
      <c r="J6" s="29">
        <f t="shared" si="0"/>
        <v>0</v>
      </c>
      <c r="K6" s="36"/>
      <c r="L6" s="36"/>
    </row>
    <row r="7" spans="1:15" ht="24.95" customHeight="1" x14ac:dyDescent="0.25">
      <c r="A7" s="31">
        <v>2</v>
      </c>
      <c r="B7" s="37"/>
      <c r="C7" s="32"/>
      <c r="D7" s="33"/>
      <c r="E7" s="33"/>
      <c r="F7" s="34">
        <f t="shared" si="1"/>
        <v>0</v>
      </c>
      <c r="G7" s="30" t="str">
        <f t="shared" si="2"/>
        <v/>
      </c>
      <c r="H7" s="35">
        <f t="shared" ref="H7:H15" si="3">IF(F7=1,E7-D7,0)</f>
        <v>0</v>
      </c>
      <c r="I7" s="35">
        <f t="shared" ref="I7:I15" si="4">IF(F7=0,E7-D7,0)</f>
        <v>0</v>
      </c>
      <c r="J7" s="29">
        <f t="shared" si="0"/>
        <v>0</v>
      </c>
      <c r="L7" s="38"/>
    </row>
    <row r="8" spans="1:15" ht="24.95" customHeight="1" x14ac:dyDescent="0.25">
      <c r="A8" s="31">
        <v>3</v>
      </c>
      <c r="B8" s="37"/>
      <c r="C8" s="32"/>
      <c r="D8" s="33"/>
      <c r="E8" s="33"/>
      <c r="F8" s="34">
        <f t="shared" si="1"/>
        <v>0</v>
      </c>
      <c r="G8" s="30" t="str">
        <f t="shared" si="2"/>
        <v/>
      </c>
      <c r="H8" s="35">
        <f t="shared" si="3"/>
        <v>0</v>
      </c>
      <c r="I8" s="35">
        <f t="shared" si="4"/>
        <v>0</v>
      </c>
      <c r="J8" s="29">
        <f t="shared" si="0"/>
        <v>0</v>
      </c>
      <c r="L8" s="39"/>
    </row>
    <row r="9" spans="1:15" ht="24.95" customHeight="1" x14ac:dyDescent="0.25">
      <c r="A9" s="31">
        <v>4</v>
      </c>
      <c r="B9" s="37"/>
      <c r="C9" s="32"/>
      <c r="D9" s="33"/>
      <c r="E9" s="33"/>
      <c r="F9" s="34">
        <f t="shared" si="1"/>
        <v>0</v>
      </c>
      <c r="G9" s="30" t="str">
        <f t="shared" si="2"/>
        <v/>
      </c>
      <c r="H9" s="35">
        <f t="shared" si="3"/>
        <v>0</v>
      </c>
      <c r="I9" s="35">
        <f t="shared" si="4"/>
        <v>0</v>
      </c>
      <c r="J9" s="29">
        <f t="shared" si="0"/>
        <v>0</v>
      </c>
      <c r="L9" s="39"/>
    </row>
    <row r="10" spans="1:15" ht="24.95" customHeight="1" x14ac:dyDescent="0.25">
      <c r="A10" s="31">
        <v>5</v>
      </c>
      <c r="B10" s="37"/>
      <c r="C10" s="32"/>
      <c r="D10" s="33"/>
      <c r="E10" s="33"/>
      <c r="F10" s="34">
        <f t="shared" si="1"/>
        <v>0</v>
      </c>
      <c r="G10" s="30" t="str">
        <f t="shared" si="2"/>
        <v/>
      </c>
      <c r="H10" s="35">
        <f t="shared" si="3"/>
        <v>0</v>
      </c>
      <c r="I10" s="35">
        <f t="shared" si="4"/>
        <v>0</v>
      </c>
      <c r="J10" s="29">
        <f t="shared" si="0"/>
        <v>0</v>
      </c>
    </row>
    <row r="11" spans="1:15" ht="24.95" customHeight="1" x14ac:dyDescent="0.25">
      <c r="A11" s="31">
        <v>6</v>
      </c>
      <c r="B11" s="37"/>
      <c r="C11" s="32"/>
      <c r="D11" s="33"/>
      <c r="E11" s="33"/>
      <c r="F11" s="34">
        <f t="shared" si="1"/>
        <v>0</v>
      </c>
      <c r="G11" s="30" t="str">
        <f t="shared" si="2"/>
        <v/>
      </c>
      <c r="H11" s="35">
        <f t="shared" si="3"/>
        <v>0</v>
      </c>
      <c r="I11" s="35">
        <f t="shared" si="4"/>
        <v>0</v>
      </c>
      <c r="J11" s="29">
        <f t="shared" si="0"/>
        <v>0</v>
      </c>
    </row>
    <row r="12" spans="1:15" ht="24.95" customHeight="1" x14ac:dyDescent="0.25">
      <c r="A12" s="31">
        <v>7</v>
      </c>
      <c r="B12" s="37"/>
      <c r="C12" s="32"/>
      <c r="D12" s="33"/>
      <c r="E12" s="33"/>
      <c r="F12" s="34">
        <f t="shared" si="1"/>
        <v>0</v>
      </c>
      <c r="G12" s="30" t="str">
        <f t="shared" si="2"/>
        <v/>
      </c>
      <c r="H12" s="35">
        <f t="shared" si="3"/>
        <v>0</v>
      </c>
      <c r="I12" s="35">
        <f t="shared" si="4"/>
        <v>0</v>
      </c>
      <c r="J12" s="29">
        <f t="shared" si="0"/>
        <v>0</v>
      </c>
      <c r="L12" s="39"/>
      <c r="N12" s="40"/>
      <c r="O12" s="41"/>
    </row>
    <row r="13" spans="1:15" ht="24.95" customHeight="1" x14ac:dyDescent="0.25">
      <c r="A13" s="31">
        <v>8</v>
      </c>
      <c r="B13" s="37"/>
      <c r="C13" s="32"/>
      <c r="D13" s="33"/>
      <c r="E13" s="33"/>
      <c r="F13" s="34">
        <f t="shared" si="1"/>
        <v>0</v>
      </c>
      <c r="G13" s="30" t="str">
        <f t="shared" si="2"/>
        <v/>
      </c>
      <c r="H13" s="35">
        <f t="shared" si="3"/>
        <v>0</v>
      </c>
      <c r="I13" s="35">
        <f t="shared" si="4"/>
        <v>0</v>
      </c>
      <c r="J13" s="29">
        <f t="shared" si="0"/>
        <v>0</v>
      </c>
      <c r="L13" s="39"/>
    </row>
    <row r="14" spans="1:15" ht="24.95" customHeight="1" x14ac:dyDescent="0.25">
      <c r="A14" s="31">
        <v>9</v>
      </c>
      <c r="B14" s="37"/>
      <c r="C14" s="32"/>
      <c r="D14" s="33"/>
      <c r="E14" s="33"/>
      <c r="F14" s="34">
        <f t="shared" si="1"/>
        <v>0</v>
      </c>
      <c r="G14" s="30" t="str">
        <f t="shared" si="2"/>
        <v/>
      </c>
      <c r="H14" s="35">
        <f t="shared" si="3"/>
        <v>0</v>
      </c>
      <c r="I14" s="35">
        <f t="shared" si="4"/>
        <v>0</v>
      </c>
      <c r="J14" s="29">
        <f t="shared" si="0"/>
        <v>0</v>
      </c>
    </row>
    <row r="15" spans="1:15" ht="24.95" customHeight="1" x14ac:dyDescent="0.25">
      <c r="A15" s="31">
        <v>10</v>
      </c>
      <c r="B15" s="37"/>
      <c r="C15" s="32"/>
      <c r="D15" s="33"/>
      <c r="E15" s="33"/>
      <c r="F15" s="34">
        <f t="shared" si="1"/>
        <v>0</v>
      </c>
      <c r="G15" s="30" t="str">
        <f t="shared" si="2"/>
        <v/>
      </c>
      <c r="H15" s="35">
        <f t="shared" si="3"/>
        <v>0</v>
      </c>
      <c r="I15" s="35">
        <f t="shared" si="4"/>
        <v>0</v>
      </c>
      <c r="J15" s="29">
        <f t="shared" si="0"/>
        <v>0</v>
      </c>
    </row>
    <row r="16" spans="1:15" ht="24.95" customHeight="1" x14ac:dyDescent="0.25">
      <c r="A16" s="31">
        <v>11</v>
      </c>
      <c r="B16" s="37"/>
      <c r="C16" s="32"/>
      <c r="D16" s="33"/>
      <c r="E16" s="33"/>
      <c r="F16" s="34">
        <f t="shared" ref="F16:F25" si="5">IF(C16="園長",1,IF(C16="教師",1,IF(C16="教保員",1,IF(C16="助理教保員",1,IF(C16="代理教師",1,IF(C16="代理教保員",1,IF(C16="代理助理教保員",1,0)))))))</f>
        <v>0</v>
      </c>
      <c r="G16" s="30" t="str">
        <f t="shared" ref="G16:G25" si="6">IFERROR((E16-D16)/D16,"")</f>
        <v/>
      </c>
      <c r="H16" s="35">
        <f t="shared" ref="H16:H25" si="7">IF(F16=1,E16-D16,0)</f>
        <v>0</v>
      </c>
      <c r="I16" s="35">
        <f t="shared" ref="I16:I25" si="8">IF(F16=0,E16-D16,0)</f>
        <v>0</v>
      </c>
      <c r="J16" s="29">
        <f t="shared" ref="J16:J25" si="9">E16-D16</f>
        <v>0</v>
      </c>
    </row>
    <row r="17" spans="1:14" ht="24.95" customHeight="1" x14ac:dyDescent="0.25">
      <c r="A17" s="31">
        <v>12</v>
      </c>
      <c r="B17" s="37"/>
      <c r="C17" s="32"/>
      <c r="D17" s="33"/>
      <c r="E17" s="33"/>
      <c r="F17" s="34">
        <f t="shared" si="5"/>
        <v>0</v>
      </c>
      <c r="G17" s="30" t="str">
        <f t="shared" si="6"/>
        <v/>
      </c>
      <c r="H17" s="35">
        <f t="shared" si="7"/>
        <v>0</v>
      </c>
      <c r="I17" s="35">
        <f t="shared" si="8"/>
        <v>0</v>
      </c>
      <c r="J17" s="29">
        <f t="shared" si="9"/>
        <v>0</v>
      </c>
    </row>
    <row r="18" spans="1:14" ht="24.95" customHeight="1" x14ac:dyDescent="0.25">
      <c r="A18" s="31">
        <v>13</v>
      </c>
      <c r="B18" s="37"/>
      <c r="C18" s="32"/>
      <c r="D18" s="33"/>
      <c r="E18" s="33"/>
      <c r="F18" s="34">
        <f t="shared" si="5"/>
        <v>0</v>
      </c>
      <c r="G18" s="30" t="str">
        <f t="shared" si="6"/>
        <v/>
      </c>
      <c r="H18" s="35">
        <f t="shared" si="7"/>
        <v>0</v>
      </c>
      <c r="I18" s="35">
        <f t="shared" si="8"/>
        <v>0</v>
      </c>
      <c r="J18" s="29">
        <f t="shared" si="9"/>
        <v>0</v>
      </c>
    </row>
    <row r="19" spans="1:14" ht="24.95" customHeight="1" x14ac:dyDescent="0.25">
      <c r="A19" s="31">
        <v>14</v>
      </c>
      <c r="B19" s="37"/>
      <c r="C19" s="32"/>
      <c r="D19" s="33"/>
      <c r="E19" s="33"/>
      <c r="F19" s="34">
        <f t="shared" si="5"/>
        <v>0</v>
      </c>
      <c r="G19" s="30" t="str">
        <f t="shared" si="6"/>
        <v/>
      </c>
      <c r="H19" s="35">
        <f t="shared" si="7"/>
        <v>0</v>
      </c>
      <c r="I19" s="35">
        <f t="shared" si="8"/>
        <v>0</v>
      </c>
      <c r="J19" s="29">
        <f t="shared" si="9"/>
        <v>0</v>
      </c>
    </row>
    <row r="20" spans="1:14" ht="24.95" customHeight="1" x14ac:dyDescent="0.25">
      <c r="A20" s="31">
        <v>15</v>
      </c>
      <c r="B20" s="37"/>
      <c r="C20" s="32"/>
      <c r="D20" s="33"/>
      <c r="E20" s="33"/>
      <c r="F20" s="34">
        <f t="shared" si="5"/>
        <v>0</v>
      </c>
      <c r="G20" s="30" t="str">
        <f t="shared" si="6"/>
        <v/>
      </c>
      <c r="H20" s="35">
        <f t="shared" si="7"/>
        <v>0</v>
      </c>
      <c r="I20" s="35">
        <f t="shared" si="8"/>
        <v>0</v>
      </c>
      <c r="J20" s="29">
        <f t="shared" si="9"/>
        <v>0</v>
      </c>
      <c r="M20" s="38"/>
      <c r="N20" s="38"/>
    </row>
    <row r="21" spans="1:14" ht="24.95" customHeight="1" x14ac:dyDescent="0.25">
      <c r="A21" s="31">
        <v>16</v>
      </c>
      <c r="B21" s="37"/>
      <c r="C21" s="32"/>
      <c r="D21" s="33"/>
      <c r="E21" s="33"/>
      <c r="F21" s="34">
        <f t="shared" si="5"/>
        <v>0</v>
      </c>
      <c r="G21" s="30" t="str">
        <f t="shared" si="6"/>
        <v/>
      </c>
      <c r="H21" s="35">
        <f t="shared" si="7"/>
        <v>0</v>
      </c>
      <c r="I21" s="35">
        <f t="shared" si="8"/>
        <v>0</v>
      </c>
      <c r="J21" s="29">
        <f t="shared" si="9"/>
        <v>0</v>
      </c>
    </row>
    <row r="22" spans="1:14" ht="24.95" customHeight="1" x14ac:dyDescent="0.25">
      <c r="A22" s="31">
        <v>17</v>
      </c>
      <c r="B22" s="37"/>
      <c r="C22" s="32"/>
      <c r="D22" s="33"/>
      <c r="E22" s="33"/>
      <c r="F22" s="34">
        <f t="shared" si="5"/>
        <v>0</v>
      </c>
      <c r="G22" s="30" t="str">
        <f t="shared" si="6"/>
        <v/>
      </c>
      <c r="H22" s="35">
        <f t="shared" si="7"/>
        <v>0</v>
      </c>
      <c r="I22" s="35">
        <f t="shared" si="8"/>
        <v>0</v>
      </c>
      <c r="J22" s="29">
        <f t="shared" si="9"/>
        <v>0</v>
      </c>
    </row>
    <row r="23" spans="1:14" ht="24.95" customHeight="1" x14ac:dyDescent="0.25">
      <c r="A23" s="31">
        <v>18</v>
      </c>
      <c r="B23" s="37"/>
      <c r="C23" s="32"/>
      <c r="D23" s="33"/>
      <c r="E23" s="33"/>
      <c r="F23" s="34">
        <f t="shared" si="5"/>
        <v>0</v>
      </c>
      <c r="G23" s="30" t="str">
        <f t="shared" si="6"/>
        <v/>
      </c>
      <c r="H23" s="35">
        <f t="shared" si="7"/>
        <v>0</v>
      </c>
      <c r="I23" s="35">
        <f t="shared" si="8"/>
        <v>0</v>
      </c>
      <c r="J23" s="29">
        <f t="shared" si="9"/>
        <v>0</v>
      </c>
    </row>
    <row r="24" spans="1:14" ht="24.95" customHeight="1" x14ac:dyDescent="0.25">
      <c r="A24" s="31">
        <v>19</v>
      </c>
      <c r="B24" s="37"/>
      <c r="C24" s="32"/>
      <c r="D24" s="33"/>
      <c r="E24" s="33"/>
      <c r="F24" s="34">
        <f t="shared" si="5"/>
        <v>0</v>
      </c>
      <c r="G24" s="30" t="str">
        <f t="shared" si="6"/>
        <v/>
      </c>
      <c r="H24" s="35">
        <f t="shared" si="7"/>
        <v>0</v>
      </c>
      <c r="I24" s="35">
        <f t="shared" si="8"/>
        <v>0</v>
      </c>
      <c r="J24" s="29">
        <f t="shared" si="9"/>
        <v>0</v>
      </c>
    </row>
    <row r="25" spans="1:14" ht="24.95" customHeight="1" x14ac:dyDescent="0.25">
      <c r="A25" s="31">
        <v>20</v>
      </c>
      <c r="B25" s="37"/>
      <c r="C25" s="32"/>
      <c r="D25" s="33"/>
      <c r="E25" s="33"/>
      <c r="F25" s="34">
        <f t="shared" si="5"/>
        <v>0</v>
      </c>
      <c r="G25" s="30" t="str">
        <f t="shared" si="6"/>
        <v/>
      </c>
      <c r="H25" s="35">
        <f t="shared" si="7"/>
        <v>0</v>
      </c>
      <c r="I25" s="35">
        <f t="shared" si="8"/>
        <v>0</v>
      </c>
      <c r="J25" s="29">
        <f t="shared" si="9"/>
        <v>0</v>
      </c>
      <c r="M25" s="38"/>
      <c r="N25" s="38"/>
    </row>
    <row r="26" spans="1:14" ht="24.95" hidden="1" customHeight="1" x14ac:dyDescent="0.25">
      <c r="A26" s="42"/>
      <c r="B26" s="43"/>
      <c r="C26" s="44"/>
      <c r="D26" s="45"/>
      <c r="E26" s="45"/>
      <c r="F26" s="45"/>
      <c r="G26" s="46"/>
      <c r="H26" s="47">
        <f>SUM(H6:H25)</f>
        <v>0</v>
      </c>
      <c r="I26" s="47">
        <f>SUM(I6:I25)</f>
        <v>0</v>
      </c>
      <c r="J26" s="29"/>
    </row>
    <row r="27" spans="1:14" ht="30.6" customHeight="1" x14ac:dyDescent="0.25">
      <c r="A27" s="197" t="s">
        <v>65</v>
      </c>
      <c r="B27" s="198"/>
      <c r="C27" s="198"/>
      <c r="D27" s="198"/>
      <c r="E27" s="198"/>
      <c r="F27" s="198"/>
      <c r="G27" s="199"/>
      <c r="H27" s="48"/>
      <c r="I27" s="48"/>
      <c r="J27" s="29">
        <f>H26</f>
        <v>0</v>
      </c>
    </row>
    <row r="28" spans="1:14" ht="30.6" customHeight="1" x14ac:dyDescent="0.25">
      <c r="A28" s="200" t="s">
        <v>66</v>
      </c>
      <c r="B28" s="200"/>
      <c r="C28" s="200"/>
      <c r="D28" s="200"/>
      <c r="E28" s="200"/>
      <c r="F28" s="200"/>
      <c r="G28" s="200"/>
      <c r="H28" s="49"/>
      <c r="I28" s="49"/>
      <c r="J28" s="29">
        <f>I26</f>
        <v>0</v>
      </c>
    </row>
    <row r="29" spans="1:14" ht="63.75" customHeight="1" x14ac:dyDescent="0.25">
      <c r="A29" s="201" t="s">
        <v>67</v>
      </c>
      <c r="B29" s="201"/>
      <c r="C29" s="201"/>
      <c r="D29" s="201"/>
      <c r="E29" s="201"/>
      <c r="F29" s="50"/>
      <c r="G29" s="51"/>
      <c r="H29" s="52"/>
      <c r="I29" s="52"/>
      <c r="J29" s="53"/>
    </row>
    <row r="30" spans="1:14" ht="50.25" customHeight="1" x14ac:dyDescent="0.25">
      <c r="A30" s="54" t="s">
        <v>68</v>
      </c>
      <c r="B30" s="190" t="s">
        <v>73</v>
      </c>
      <c r="C30" s="190"/>
      <c r="D30" s="55" t="str">
        <f>IFERROR(ROUND(J27*1.2/C3,-1),"")</f>
        <v/>
      </c>
      <c r="E30" s="56" t="s">
        <v>69</v>
      </c>
      <c r="F30" s="57"/>
      <c r="G30" s="57"/>
      <c r="H30" s="58"/>
      <c r="I30" s="24"/>
      <c r="J30" s="24"/>
    </row>
    <row r="31" spans="1:14" ht="60" customHeight="1" x14ac:dyDescent="0.25">
      <c r="A31" s="54" t="s">
        <v>70</v>
      </c>
      <c r="B31" s="191" t="s">
        <v>74</v>
      </c>
      <c r="C31" s="191"/>
      <c r="D31" s="59" t="str">
        <f>IFERROR(ROUND(J28*1.2/C3,-1),"")</f>
        <v/>
      </c>
      <c r="E31" s="56" t="s">
        <v>69</v>
      </c>
      <c r="F31" s="57"/>
      <c r="J31" s="24"/>
    </row>
    <row r="32" spans="1:14" x14ac:dyDescent="0.25">
      <c r="A32" s="39"/>
      <c r="B32" s="39"/>
      <c r="C32" s="39"/>
      <c r="D32" s="24"/>
      <c r="E32" s="24"/>
      <c r="F32" s="24"/>
      <c r="G32" s="24"/>
      <c r="H32" s="24"/>
      <c r="I32" s="24"/>
      <c r="J32" s="24"/>
    </row>
    <row r="33" spans="1:10" ht="112.5" customHeight="1" x14ac:dyDescent="0.25">
      <c r="A33" s="192" t="s">
        <v>102</v>
      </c>
      <c r="B33" s="192"/>
      <c r="C33" s="192"/>
      <c r="D33" s="192"/>
      <c r="E33" s="192"/>
      <c r="F33" s="192"/>
      <c r="G33" s="192"/>
      <c r="H33" s="192"/>
      <c r="I33" s="192"/>
      <c r="J33" s="192"/>
    </row>
    <row r="34" spans="1:10" x14ac:dyDescent="0.25">
      <c r="A34" s="39"/>
      <c r="B34" s="39"/>
      <c r="C34" s="39"/>
      <c r="D34" s="24"/>
      <c r="E34" s="24"/>
      <c r="F34" s="24"/>
      <c r="G34" s="24"/>
      <c r="H34" s="24"/>
      <c r="I34" s="24"/>
      <c r="J34" s="24"/>
    </row>
    <row r="35" spans="1:10" s="72" customFormat="1" ht="19.5" x14ac:dyDescent="0.25">
      <c r="A35" s="71"/>
      <c r="B35" s="71" t="s">
        <v>75</v>
      </c>
      <c r="C35" s="71"/>
      <c r="D35" s="53"/>
      <c r="E35" s="53" t="s">
        <v>76</v>
      </c>
      <c r="F35" s="53"/>
      <c r="G35" s="53"/>
      <c r="H35" s="53"/>
      <c r="I35" s="53"/>
      <c r="J35" s="53"/>
    </row>
    <row r="36" spans="1:10" x14ac:dyDescent="0.25">
      <c r="A36" s="39"/>
      <c r="B36" s="39"/>
      <c r="C36" s="39"/>
      <c r="D36" s="24"/>
      <c r="E36" s="24"/>
      <c r="F36" s="24"/>
      <c r="G36" s="24"/>
      <c r="H36" s="24"/>
      <c r="I36" s="24"/>
      <c r="J36" s="24"/>
    </row>
    <row r="37" spans="1:10" x14ac:dyDescent="0.25">
      <c r="A37" s="39"/>
      <c r="B37" s="39"/>
      <c r="C37" s="39"/>
      <c r="D37" s="24"/>
      <c r="E37" s="24"/>
      <c r="F37" s="24"/>
      <c r="G37" s="24"/>
      <c r="H37" s="24"/>
      <c r="I37" s="24"/>
      <c r="J37" s="24"/>
    </row>
    <row r="38" spans="1:10" x14ac:dyDescent="0.25">
      <c r="A38" s="38"/>
      <c r="B38" s="38"/>
      <c r="C38" s="38"/>
      <c r="D38" s="92"/>
      <c r="E38" s="92"/>
      <c r="F38" s="92"/>
      <c r="G38" s="92"/>
      <c r="H38" s="92"/>
      <c r="I38" s="92"/>
      <c r="J38" s="92"/>
    </row>
  </sheetData>
  <sheetProtection algorithmName="SHA-512" hashValue="hom8POHViApCc13p4iTruaKsDPlM+YsmASvFOvQMSVtY32rwXo+rhy+84fDGh+iibo2pAOT5uZQQVZB0VioKmw==" saltValue="1zI01syQJOMrLZ0XkwKJ2A==" spinCount="100000" sheet="1" objects="1" scenarios="1" selectLockedCells="1"/>
  <protectedRanges>
    <protectedRange sqref="B6:F26" name="範圍1_1_2"/>
  </protectedRanges>
  <mergeCells count="9">
    <mergeCell ref="B30:C30"/>
    <mergeCell ref="B31:C31"/>
    <mergeCell ref="A33:J33"/>
    <mergeCell ref="A1:J1"/>
    <mergeCell ref="A2:J2"/>
    <mergeCell ref="A3:B3"/>
    <mergeCell ref="A27:G27"/>
    <mergeCell ref="A28:G28"/>
    <mergeCell ref="A29:E29"/>
  </mergeCells>
  <phoneticPr fontId="1" type="noConversion"/>
  <dataValidations count="1">
    <dataValidation type="list" allowBlank="1" showInputMessage="1" showErrorMessage="1" sqref="C6:C26">
      <formula1>"園長,教師,教保員,助理教保員,代理教師,代理教保員,代理助理教保員,職員,工友,社工人員,護理人員,廚工,司機"</formula1>
    </dataValidation>
  </dataValidations>
  <printOptions horizontalCentered="1"/>
  <pageMargins left="0.19685039370078741" right="0.19685039370078741" top="0.39370078740157483" bottom="0.39370078740157483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附件2-收費調整對照表</vt:lpstr>
      <vt:lpstr>附件3-教保服務人員調薪及其他人員調薪試算表</vt:lpstr>
      <vt:lpstr>'附件3-教保服務人員調薪及其他人員調薪試算表'!Print_Area</vt:lpstr>
      <vt:lpstr>'附件3-教保服務人員調薪及其他人員調薪試算表'!Print_Titles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2026-03-26T01:17:50Z</cp:lastPrinted>
  <dcterms:created xsi:type="dcterms:W3CDTF">2023-02-20T07:21:50Z</dcterms:created>
  <dcterms:modified xsi:type="dcterms:W3CDTF">2026-03-26T01:17:58Z</dcterms:modified>
</cp:coreProperties>
</file>